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66925"/>
  <mc:AlternateContent xmlns:mc="http://schemas.openxmlformats.org/markup-compatibility/2006">
    <mc:Choice Requires="x15">
      <x15ac:absPath xmlns:x15ac="http://schemas.microsoft.com/office/spreadsheetml/2010/11/ac" url="C:\Users\22112\Desktop\ＨＰ更新用\"/>
    </mc:Choice>
  </mc:AlternateContent>
  <xr:revisionPtr revIDLastSave="0" documentId="13_ncr:1_{1C291E37-F09F-47E6-8FFC-8E7A08B512B6}" xr6:coauthVersionLast="47" xr6:coauthVersionMax="47" xr10:uidLastSave="{00000000-0000-0000-0000-000000000000}"/>
  <workbookProtection workbookAlgorithmName="SHA-512" workbookHashValue="Lv+4lKwy1ZBwab2Ewv+2ag7LsoGnij9LT4ZZaLdXfEpfZhOKockq68CWIWHipz3oyq6UMq/KhelgnhKDIGZaMQ==" workbookSaltValue="fT1XXG4ooFvMCqVa2n3MTA==" workbookSpinCount="100000" lockStructure="1"/>
  <bookViews>
    <workbookView xWindow="-120" yWindow="-120" windowWidth="20730" windowHeight="11040" xr2:uid="{00000000-000D-0000-FFFF-FFFF00000000}"/>
  </bookViews>
  <sheets>
    <sheet name="試算シート" sheetId="2" r:id="rId1"/>
    <sheet name="入力方法（入力例）" sheetId="3" r:id="rId2"/>
  </sheets>
  <definedNames>
    <definedName name="age" localSheetId="1">試算シート!$CH$2:$CH$6</definedName>
    <definedName name="age">試算シート!$CG$2:$CG$6</definedName>
    <definedName name="age_0" localSheetId="1">試算シート!$CH$2</definedName>
    <definedName name="age_0">試算シート!$CG$2</definedName>
    <definedName name="age_1">試算シート!$CG$3</definedName>
    <definedName name="age_2" localSheetId="1">試算シート!$CH$4</definedName>
    <definedName name="age_2">試算シート!$CG$4</definedName>
    <definedName name="age_3" localSheetId="1">試算シート!$CH$6</definedName>
    <definedName name="age_3">試算シート!$CG$6</definedName>
    <definedName name="age_4">試算シート!$CG$5</definedName>
    <definedName name="ir_byo" localSheetId="1">試算シート!$BM$3</definedName>
    <definedName name="ir_byo">試算シート!$BL$3</definedName>
    <definedName name="ir_gnd" localSheetId="1">試算シート!$BN$3</definedName>
    <definedName name="ir_gnd">試算シート!$BM$3</definedName>
    <definedName name="ir_kin" localSheetId="1">試算シート!$BL$3</definedName>
    <definedName name="ir_kin">試算シート!$BK$3</definedName>
    <definedName name="ir_syt" localSheetId="1">試算シート!$BK$3</definedName>
    <definedName name="ir_syt">試算シート!$BJ$3</definedName>
    <definedName name="kanyu" localSheetId="1">試算シート!$C$5</definedName>
    <definedName name="kanyu">試算シート!$B$5</definedName>
    <definedName name="kg_byo" localSheetId="1">試算シート!$BM$5</definedName>
    <definedName name="kg_byo">試算シート!$BL$5</definedName>
    <definedName name="kg_gnd" localSheetId="1">試算シート!$BN$5</definedName>
    <definedName name="kg_gnd">試算シート!$BM$5</definedName>
    <definedName name="kg_kin" localSheetId="1">試算シート!$BL$5</definedName>
    <definedName name="kg_kin">試算シート!$BK$5</definedName>
    <definedName name="kg_syt" localSheetId="1">試算シート!$BK$5</definedName>
    <definedName name="kg_syt">試算シート!$BJ$5</definedName>
    <definedName name="kgn" localSheetId="1">試算シート!$BX$24</definedName>
    <definedName name="kgn">試算シート!$BW$24</definedName>
    <definedName name="kiso_0" localSheetId="1">試算シート!$CJ$31</definedName>
    <definedName name="kiso_0">試算シート!$CI$31</definedName>
    <definedName name="kiso_1" localSheetId="1">試算シート!$CJ$32</definedName>
    <definedName name="kiso_1">試算シート!$CI$32</definedName>
    <definedName name="kiso_2" localSheetId="1">試算シート!$CJ$33</definedName>
    <definedName name="kiso_2">試算シート!$CI$33</definedName>
    <definedName name="kiso_3" localSheetId="1">試算シート!$CJ$34</definedName>
    <definedName name="kiso_3">試算シート!$CI$34</definedName>
    <definedName name="kj_0">試算シート!$CK$4</definedName>
    <definedName name="kj_1" localSheetId="1">試算シート!$CL$5</definedName>
    <definedName name="kj_1">試算シート!$CK$5</definedName>
    <definedName name="kj_10" localSheetId="1">試算シート!$CL$14</definedName>
    <definedName name="kj_10">試算シート!$CK$14</definedName>
    <definedName name="kj_2" localSheetId="1">試算シート!$CL$6</definedName>
    <definedName name="kj_2">試算シート!$CK$6</definedName>
    <definedName name="kj_3" localSheetId="1">試算シート!$CL$7</definedName>
    <definedName name="kj_3">試算シート!$CK$7</definedName>
    <definedName name="kj_4" localSheetId="1">試算シート!$CL$8</definedName>
    <definedName name="kj_4">試算シート!$CK$8</definedName>
    <definedName name="kj_5" localSheetId="1">試算シート!$CL$9</definedName>
    <definedName name="kj_5">試算シート!$CK$9</definedName>
    <definedName name="kj_6" localSheetId="1">試算シート!$CL$10</definedName>
    <definedName name="kj_6">試算シート!$CK$10</definedName>
    <definedName name="kj_7" localSheetId="1">試算シート!$CL$11</definedName>
    <definedName name="kj_7">試算シート!$CK$11</definedName>
    <definedName name="kj_8" localSheetId="1">試算シート!$CL$12</definedName>
    <definedName name="kj_8">試算シート!$CK$12</definedName>
    <definedName name="kj_9" localSheetId="1">試算シート!$CL$13</definedName>
    <definedName name="kj_9">試算シート!$CK$13</definedName>
    <definedName name="kr_6" localSheetId="1">試算シート!$CK$10</definedName>
    <definedName name="kr_6">試算シート!$CJ$10</definedName>
    <definedName name="kr_7" localSheetId="1">試算シート!$CK$11</definedName>
    <definedName name="kr_7">試算シート!$CJ$11</definedName>
    <definedName name="kr_8" localSheetId="1">試算シート!$CK$12</definedName>
    <definedName name="kr_8">試算シート!$CJ$12</definedName>
    <definedName name="kr_9" localSheetId="1">試算シート!$CK$13</definedName>
    <definedName name="kr_9">試算シート!$CJ$13</definedName>
    <definedName name="ks_0" localSheetId="1">試算シート!$CJ$4</definedName>
    <definedName name="ks_0">試算シート!$CI$4</definedName>
    <definedName name="ks_1" localSheetId="1">試算シート!$CJ$5</definedName>
    <definedName name="ks_1">試算シート!$CI$5</definedName>
    <definedName name="ks_10" localSheetId="1">試算シート!$CJ$14</definedName>
    <definedName name="ks_10">試算シート!$CI$14</definedName>
    <definedName name="ks_2" localSheetId="1">試算シート!$CJ$6</definedName>
    <definedName name="ks_2">試算シート!$CI$6</definedName>
    <definedName name="ks_3" localSheetId="1">試算シート!$CJ$7</definedName>
    <definedName name="ks_3">試算シート!$CI$7</definedName>
    <definedName name="ks_4" localSheetId="1">試算シート!$CJ$8</definedName>
    <definedName name="ks_4">試算シート!$CI$8</definedName>
    <definedName name="ks_5" localSheetId="1">試算シート!$CJ$9</definedName>
    <definedName name="ks_5">試算シート!$CI$9</definedName>
    <definedName name="ks_6" localSheetId="1">試算シート!$CJ$10</definedName>
    <definedName name="ks_6">試算シート!$CI$10</definedName>
    <definedName name="ks_7" localSheetId="1">試算シート!$CJ$11</definedName>
    <definedName name="ks_7">試算シート!$CI$11</definedName>
    <definedName name="ks_8" localSheetId="1">試算シート!$CJ$12</definedName>
    <definedName name="ks_8">試算シート!$CI$12</definedName>
    <definedName name="ks_9" localSheetId="1">試算シート!$CJ$13</definedName>
    <definedName name="ks_9">試算シート!$CI$13</definedName>
    <definedName name="ks_kj_0" localSheetId="1">試算シート!$CL$31</definedName>
    <definedName name="ks_kj_0">試算シート!$CK$31</definedName>
    <definedName name="ks_kj_1" localSheetId="1">試算シート!$CL$32</definedName>
    <definedName name="ks_kj_1">試算シート!$CK$32</definedName>
    <definedName name="ks_kj_2" localSheetId="1">試算シート!$CL$33</definedName>
    <definedName name="ks_kj_2">試算シート!$CK$33</definedName>
    <definedName name="ks_kj_3">試算シート!$CK$34</definedName>
    <definedName name="nk1_64_0" localSheetId="1">試算シート!$CL$18</definedName>
    <definedName name="nk1_64_0">試算シート!$CK$18</definedName>
    <definedName name="nk1_64_1" localSheetId="1">試算シート!$CL$19</definedName>
    <definedName name="nk1_64_1">試算シート!$CK$19</definedName>
    <definedName name="nk1_64_2" localSheetId="1">試算シート!$CL$20</definedName>
    <definedName name="nk1_64_2">試算シート!$CK$20</definedName>
    <definedName name="nk1_64_3" localSheetId="1">試算シート!$CL$21</definedName>
    <definedName name="nk1_64_3">試算シート!$CK$21</definedName>
    <definedName name="nk1_64_4" localSheetId="1">試算シート!$CL$22</definedName>
    <definedName name="nk1_64_4">試算シート!$CK$22</definedName>
    <definedName name="nk1_65_0" localSheetId="1">試算シート!$CL$23</definedName>
    <definedName name="nk1_65_0">試算シート!$CK$23</definedName>
    <definedName name="nk1_65_1" localSheetId="1">試算シート!$CL$24</definedName>
    <definedName name="nk1_65_1">試算シート!$CK$24</definedName>
    <definedName name="nk1_65_2" localSheetId="1">試算シート!$CL$25</definedName>
    <definedName name="nk1_65_2">試算シート!$CK$25</definedName>
    <definedName name="nk1_65_3" localSheetId="1">試算シート!$CL$26</definedName>
    <definedName name="nk1_65_3">試算シート!$CK$26</definedName>
    <definedName name="nk1_65_4" localSheetId="1">試算シート!$CL$27</definedName>
    <definedName name="nk1_65_4">試算シート!$CK$27</definedName>
    <definedName name="nk2_64_0" localSheetId="1">試算シート!$CM$18</definedName>
    <definedName name="nk2_64_0">試算シート!$CL$18</definedName>
    <definedName name="nk2_64_1" localSheetId="1">試算シート!$CM$19</definedName>
    <definedName name="nk2_64_1">試算シート!$CL$19</definedName>
    <definedName name="nk2_64_2" localSheetId="1">試算シート!$CM$20</definedName>
    <definedName name="nk2_64_2">試算シート!$CL$20</definedName>
    <definedName name="nk2_64_3" localSheetId="1">試算シート!$CM$21</definedName>
    <definedName name="nk2_64_3">試算シート!$CL$21</definedName>
    <definedName name="nk2_64_4" localSheetId="1">試算シート!$CM$22</definedName>
    <definedName name="nk2_64_4">試算シート!$CL$22</definedName>
    <definedName name="nk2_65_0" localSheetId="1">試算シート!$CM$23</definedName>
    <definedName name="nk2_65_0">試算シート!$CL$23</definedName>
    <definedName name="nk2_65_1" localSheetId="1">試算シート!$CM$24</definedName>
    <definedName name="nk2_65_1">試算シート!$CL$24</definedName>
    <definedName name="nk2_65_2" localSheetId="1">試算シート!$CM$25</definedName>
    <definedName name="nk2_65_2">試算シート!$CL$25</definedName>
    <definedName name="nk2_65_3" localSheetId="1">試算シート!$CM$26</definedName>
    <definedName name="nk2_65_3">試算シート!$CL$26</definedName>
    <definedName name="nk2_65_4" localSheetId="1">試算シート!$CM$27</definedName>
    <definedName name="nk2_65_4">試算シート!$CL$27</definedName>
    <definedName name="nk3_64_0" localSheetId="1">試算シート!$CN$18</definedName>
    <definedName name="nk3_64_0">試算シート!$CM$18</definedName>
    <definedName name="nk3_64_1" localSheetId="1">試算シート!$CN$19</definedName>
    <definedName name="nk3_64_1">試算シート!$CM$19</definedName>
    <definedName name="nk3_64_2" localSheetId="1">試算シート!$CN$20</definedName>
    <definedName name="nk3_64_2">試算シート!$CM$20</definedName>
    <definedName name="nk3_64_3" localSheetId="1">試算シート!$CN$21</definedName>
    <definedName name="nk3_64_3">試算シート!$CM$21</definedName>
    <definedName name="nk3_64_4" localSheetId="1">試算シート!$CN$22</definedName>
    <definedName name="nk3_64_4">試算シート!$CM$22</definedName>
    <definedName name="nk3_65_0" localSheetId="1">試算シート!$CN$23</definedName>
    <definedName name="nk3_65_0">試算シート!$CM$23</definedName>
    <definedName name="nk3_65_1" localSheetId="1">試算シート!$CN$24</definedName>
    <definedName name="nk3_65_1">試算シート!$CM$24</definedName>
    <definedName name="nk3_65_2" localSheetId="1">試算シート!$CN$25</definedName>
    <definedName name="nk3_65_2">試算シート!$CM$25</definedName>
    <definedName name="nk3_65_3" localSheetId="1">試算シート!$CN$26</definedName>
    <definedName name="nk3_65_3">試算シート!$CM$26</definedName>
    <definedName name="nk3_65_4" localSheetId="1">試算シート!$CN$27</definedName>
    <definedName name="nk3_65_4">試算シート!$CM$27</definedName>
    <definedName name="nr_64_1" localSheetId="1">試算シート!$CK$19</definedName>
    <definedName name="nr_64_1">試算シート!$CJ$19</definedName>
    <definedName name="nr_64_2" localSheetId="1">試算シート!$CK$20</definedName>
    <definedName name="nr_64_2">試算シート!$CJ$20</definedName>
    <definedName name="nr_64_3" localSheetId="1">試算シート!$CK$21</definedName>
    <definedName name="nr_64_3">試算シート!$CJ$21</definedName>
    <definedName name="nr_65_1" localSheetId="1">試算シート!$CK$24</definedName>
    <definedName name="nr_65_1">試算シート!$CJ$24</definedName>
    <definedName name="nr_65_2" localSheetId="1">試算シート!$CK$25</definedName>
    <definedName name="nr_65_2">試算シート!$CJ$25</definedName>
    <definedName name="nr_65_3" localSheetId="1">試算シート!$CK$26</definedName>
    <definedName name="nr_65_3">試算シート!$CJ$26</definedName>
    <definedName name="ns_64_0">試算シート!$CI$18</definedName>
    <definedName name="ns_64_1" localSheetId="1">試算シート!$CJ$19</definedName>
    <definedName name="ns_64_1">試算シート!$CI$19</definedName>
    <definedName name="ns_64_2" localSheetId="1">試算シート!$CJ$20</definedName>
    <definedName name="ns_64_2">試算シート!$CI$20</definedName>
    <definedName name="ns_64_3" localSheetId="1">試算シート!$CJ$21</definedName>
    <definedName name="ns_64_3">試算シート!$CI$21</definedName>
    <definedName name="ns_64_4" localSheetId="1">試算シート!$CJ$22</definedName>
    <definedName name="ns_64_4">試算シート!$CI$22</definedName>
    <definedName name="ns_65_0">試算シート!$CI$23</definedName>
    <definedName name="ns_65_1" localSheetId="1">試算シート!$CJ$24</definedName>
    <definedName name="ns_65_1">試算シート!$CI$24</definedName>
    <definedName name="ns_65_2" localSheetId="1">試算シート!$CJ$25</definedName>
    <definedName name="ns_65_2">試算シート!$CI$25</definedName>
    <definedName name="ns_65_3" localSheetId="1">試算シート!$CJ$26</definedName>
    <definedName name="ns_65_3">試算シート!$CI$26</definedName>
    <definedName name="ns_65_4" localSheetId="1">試算シート!$CJ$27</definedName>
    <definedName name="ns_65_4">試算シート!$CI$27</definedName>
    <definedName name="_xlnm.Print_Area" localSheetId="0">試算シート!$A$1:$AV$90</definedName>
    <definedName name="si_byo" localSheetId="1">試算シート!$BM$4</definedName>
    <definedName name="si_byo">試算シート!$BL$4</definedName>
    <definedName name="si_gnd" localSheetId="1">試算シート!$BN$4</definedName>
    <definedName name="si_gnd">試算シート!$BM$4</definedName>
    <definedName name="si_kin" localSheetId="1">試算シート!$BL$4</definedName>
    <definedName name="si_kin">試算シート!$BK$4</definedName>
    <definedName name="si_syt" localSheetId="1">試算シート!$BK$4</definedName>
    <definedName name="si_syt">試算シート!$BJ$4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3" i="2" l="1"/>
  <c r="F82" i="2"/>
  <c r="C21" i="2"/>
  <c r="S1" i="2"/>
  <c r="AP32" i="3"/>
  <c r="AN17" i="3"/>
  <c r="AN3" i="3"/>
  <c r="B1" i="3"/>
  <c r="BJ10" i="2"/>
  <c r="BJ11" i="2"/>
  <c r="BJ12" i="2"/>
  <c r="BJ13" i="2"/>
  <c r="BJ14" i="2"/>
  <c r="BJ15" i="2"/>
  <c r="BJ16" i="2"/>
  <c r="AW12" i="2" l="1"/>
  <c r="AW14" i="2"/>
  <c r="AW15" i="2"/>
  <c r="AW16" i="2"/>
  <c r="I60" i="2" l="1"/>
  <c r="E53" i="2"/>
  <c r="E58" i="2" l="1"/>
  <c r="E59" i="2"/>
  <c r="E60" i="2"/>
  <c r="E54" i="2"/>
  <c r="E55" i="2"/>
  <c r="E56" i="2"/>
  <c r="E57" i="2"/>
  <c r="BW51" i="2"/>
  <c r="BQ51" i="2"/>
  <c r="BK51" i="2"/>
  <c r="BO9" i="2" l="1"/>
  <c r="BO10" i="2" l="1"/>
  <c r="BO11" i="2"/>
  <c r="BO12" i="2"/>
  <c r="BO13" i="2"/>
  <c r="BO14" i="2"/>
  <c r="BO15" i="2"/>
  <c r="BO16" i="2"/>
  <c r="BA10" i="2"/>
  <c r="BA11" i="2"/>
  <c r="BA12" i="2"/>
  <c r="BA13" i="2"/>
  <c r="BA14" i="2"/>
  <c r="BA15" i="2"/>
  <c r="BA16" i="2"/>
  <c r="BA9" i="2"/>
  <c r="BS10" i="2"/>
  <c r="BT10" i="2"/>
  <c r="BU10" i="2"/>
  <c r="BS11" i="2"/>
  <c r="BT11" i="2"/>
  <c r="BU11" i="2"/>
  <c r="BS12" i="2"/>
  <c r="BT12" i="2"/>
  <c r="BU12" i="2"/>
  <c r="BS13" i="2"/>
  <c r="BT13" i="2"/>
  <c r="BU13" i="2"/>
  <c r="BS14" i="2"/>
  <c r="BT14" i="2"/>
  <c r="BU14" i="2"/>
  <c r="BS15" i="2"/>
  <c r="BT15" i="2"/>
  <c r="BU15" i="2"/>
  <c r="BS16" i="2"/>
  <c r="BT16" i="2"/>
  <c r="BU16" i="2"/>
  <c r="BU9" i="2"/>
  <c r="BT9" i="2"/>
  <c r="BS9" i="2"/>
  <c r="BA17" i="2" l="1"/>
  <c r="C17" i="2" s="1"/>
  <c r="BE10" i="2"/>
  <c r="BE11" i="2"/>
  <c r="BE12" i="2"/>
  <c r="BE13" i="2"/>
  <c r="BE14" i="2"/>
  <c r="BE15" i="2"/>
  <c r="BE16" i="2"/>
  <c r="BE9" i="2"/>
  <c r="BC10" i="2"/>
  <c r="BC11" i="2"/>
  <c r="BC12" i="2"/>
  <c r="BC13" i="2"/>
  <c r="BC14" i="2"/>
  <c r="BC15" i="2"/>
  <c r="BC16" i="2"/>
  <c r="BC9" i="2"/>
  <c r="V35" i="2"/>
  <c r="Q35" i="2"/>
  <c r="L35" i="2"/>
  <c r="BC17" i="2" l="1"/>
  <c r="C18" i="2" s="1"/>
  <c r="BE17" i="2"/>
  <c r="C19" i="2" s="1"/>
  <c r="CD10" i="2" l="1"/>
  <c r="CD11" i="2"/>
  <c r="CD12" i="2"/>
  <c r="BU56" i="2" s="1"/>
  <c r="CD13" i="2"/>
  <c r="CD14" i="2"/>
  <c r="CD15" i="2"/>
  <c r="BU59" i="2" s="1"/>
  <c r="CD16" i="2"/>
  <c r="BU60" i="2" s="1"/>
  <c r="CD9" i="2"/>
  <c r="CA10" i="2"/>
  <c r="CA11" i="2"/>
  <c r="CA12" i="2"/>
  <c r="CA13" i="2"/>
  <c r="CA14" i="2"/>
  <c r="CA15" i="2"/>
  <c r="CA16" i="2"/>
  <c r="BO60" i="2" s="1"/>
  <c r="CA9" i="2"/>
  <c r="BX9" i="2"/>
  <c r="BX10" i="2"/>
  <c r="BX11" i="2"/>
  <c r="BX12" i="2"/>
  <c r="BX13" i="2"/>
  <c r="BX14" i="2"/>
  <c r="BX15" i="2"/>
  <c r="BX16" i="2"/>
  <c r="BI60" i="2" s="1"/>
  <c r="CC15" i="2"/>
  <c r="BT59" i="2" s="1"/>
  <c r="CC16" i="2"/>
  <c r="BT60" i="2" s="1"/>
  <c r="BW16" i="2"/>
  <c r="BH60" i="2" s="1"/>
  <c r="BZ16" i="2"/>
  <c r="BN60" i="2" s="1"/>
  <c r="CD18" i="2" l="1"/>
  <c r="V27" i="2" s="1"/>
  <c r="BP60" i="2"/>
  <c r="BQ60" i="2"/>
  <c r="BR60" i="2"/>
  <c r="BX60" i="2"/>
  <c r="BV60" i="2"/>
  <c r="BW60" i="2"/>
  <c r="BJ60" i="2"/>
  <c r="BK60" i="2"/>
  <c r="BL60" i="2"/>
  <c r="BV59" i="2"/>
  <c r="BX59" i="2"/>
  <c r="BW59" i="2"/>
  <c r="BY60" i="2"/>
  <c r="BY59" i="2"/>
  <c r="BS60" i="2"/>
  <c r="BM60" i="2"/>
  <c r="CE17" i="2"/>
  <c r="BY17" i="2"/>
  <c r="CB17" i="2"/>
  <c r="AI45" i="2"/>
  <c r="AI43" i="2"/>
  <c r="AO41" i="2"/>
  <c r="AI38" i="2"/>
  <c r="AI36" i="2"/>
  <c r="AO34" i="2"/>
  <c r="AI31" i="2"/>
  <c r="AI29" i="2"/>
  <c r="AO27" i="2"/>
  <c r="BL16" i="2"/>
  <c r="BK16" i="2"/>
  <c r="BI16" i="2"/>
  <c r="BH16" i="2"/>
  <c r="BL15" i="2"/>
  <c r="BK15" i="2"/>
  <c r="BI15" i="2"/>
  <c r="BH15" i="2"/>
  <c r="BL14" i="2"/>
  <c r="BK14" i="2"/>
  <c r="BI14" i="2"/>
  <c r="BH14" i="2"/>
  <c r="BL13" i="2"/>
  <c r="BK13" i="2"/>
  <c r="BI13" i="2"/>
  <c r="BH13" i="2"/>
  <c r="BL12" i="2"/>
  <c r="BN12" i="2" s="1"/>
  <c r="BK12" i="2"/>
  <c r="BI12" i="2"/>
  <c r="BH12" i="2"/>
  <c r="BL11" i="2"/>
  <c r="BN11" i="2" s="1"/>
  <c r="BK11" i="2"/>
  <c r="BI11" i="2"/>
  <c r="BH11" i="2"/>
  <c r="BL10" i="2"/>
  <c r="BN10" i="2" s="1"/>
  <c r="BK10" i="2"/>
  <c r="BI10" i="2"/>
  <c r="BH10" i="2"/>
  <c r="BL9" i="2"/>
  <c r="BK9" i="2"/>
  <c r="BI9" i="2"/>
  <c r="BJ9" i="2" s="1"/>
  <c r="BH9" i="2"/>
  <c r="BH1" i="2"/>
  <c r="BZ60" i="2" l="1"/>
  <c r="BN13" i="2"/>
  <c r="BN14" i="2"/>
  <c r="BN15" i="2"/>
  <c r="BN16" i="2"/>
  <c r="BN9" i="2"/>
  <c r="BW21" i="2"/>
  <c r="BV10" i="2"/>
  <c r="BV11" i="2"/>
  <c r="AK11" i="2" s="1"/>
  <c r="BV12" i="2"/>
  <c r="AK12" i="2" s="1"/>
  <c r="BV13" i="2"/>
  <c r="AK13" i="2" s="1"/>
  <c r="BV14" i="2"/>
  <c r="AK14" i="2" s="1"/>
  <c r="BV15" i="2"/>
  <c r="AK15" i="2" s="1"/>
  <c r="BV16" i="2"/>
  <c r="AK16" i="2" s="1"/>
  <c r="BV9" i="2"/>
  <c r="AK9" i="2" s="1"/>
  <c r="L27" i="2" l="1"/>
  <c r="BX21" i="2"/>
  <c r="BY23" i="2" s="1"/>
  <c r="AK10" i="2"/>
  <c r="BP10" i="2" s="1"/>
  <c r="BP9" i="2"/>
  <c r="BP16" i="2"/>
  <c r="BQ16" i="2" s="1"/>
  <c r="BM16" i="2" s="1"/>
  <c r="BP12" i="2"/>
  <c r="BQ12" i="2" s="1"/>
  <c r="BM12" i="2" s="1"/>
  <c r="BP15" i="2"/>
  <c r="BQ15" i="2" s="1"/>
  <c r="BM15" i="2" s="1"/>
  <c r="BP13" i="2"/>
  <c r="BQ13" i="2" s="1"/>
  <c r="BM13" i="2" s="1"/>
  <c r="BP14" i="2"/>
  <c r="BQ14" i="2" s="1"/>
  <c r="BM14" i="2" s="1"/>
  <c r="Q27" i="2"/>
  <c r="BP11" i="2"/>
  <c r="BX23" i="2" l="1"/>
  <c r="AG12" i="2"/>
  <c r="AO12" i="2" s="1"/>
  <c r="AS12" i="2" s="1"/>
  <c r="AG14" i="2"/>
  <c r="AO14" i="2" s="1"/>
  <c r="AS14" i="2" s="1"/>
  <c r="AG15" i="2"/>
  <c r="AO15" i="2" s="1"/>
  <c r="AS15" i="2" s="1"/>
  <c r="AG13" i="2"/>
  <c r="AO13" i="2" s="1"/>
  <c r="AG16" i="2"/>
  <c r="AO16" i="2" s="1"/>
  <c r="AS16" i="2" s="1"/>
  <c r="BQ11" i="2"/>
  <c r="BM11" i="2" s="1"/>
  <c r="BQ10" i="2"/>
  <c r="BM10" i="2" s="1"/>
  <c r="BW23" i="2"/>
  <c r="AS13" i="2" l="1"/>
  <c r="CC13" i="2" s="1"/>
  <c r="BT57" i="2" s="1"/>
  <c r="AW13" i="2"/>
  <c r="BW13" i="2"/>
  <c r="BH57" i="2" s="1"/>
  <c r="BR13" i="2"/>
  <c r="BR15" i="2"/>
  <c r="BR14" i="2"/>
  <c r="BW12" i="2"/>
  <c r="BH56" i="2" s="1"/>
  <c r="BR12" i="2"/>
  <c r="BR16" i="2"/>
  <c r="AG10" i="2"/>
  <c r="AO10" i="2" s="1"/>
  <c r="AG11" i="2"/>
  <c r="AO11" i="2" s="1"/>
  <c r="AS11" i="2" l="1"/>
  <c r="AW11" i="2"/>
  <c r="AS10" i="2"/>
  <c r="AW10" i="2"/>
  <c r="BW15" i="2"/>
  <c r="BH59" i="2" s="1"/>
  <c r="BZ15" i="2"/>
  <c r="BN59" i="2" s="1"/>
  <c r="BW14" i="2"/>
  <c r="BH58" i="2" s="1"/>
  <c r="BZ14" i="2"/>
  <c r="BN58" i="2" s="1"/>
  <c r="CC14" i="2"/>
  <c r="BT58" i="2" s="1"/>
  <c r="BZ13" i="2"/>
  <c r="BN57" i="2" s="1"/>
  <c r="BZ12" i="2"/>
  <c r="BN56" i="2" s="1"/>
  <c r="CC12" i="2"/>
  <c r="BT56" i="2" s="1"/>
  <c r="BR11" i="2"/>
  <c r="BR10" i="2"/>
  <c r="BZ10" i="2" l="1"/>
  <c r="BN54" i="2" s="1"/>
  <c r="BX56" i="2"/>
  <c r="BV56" i="2"/>
  <c r="BW56" i="2"/>
  <c r="BW11" i="2"/>
  <c r="BH55" i="2" s="1"/>
  <c r="CC11" i="2"/>
  <c r="BT55" i="2" s="1"/>
  <c r="BW10" i="2"/>
  <c r="BH54" i="2" s="1"/>
  <c r="CC10" i="2"/>
  <c r="BT54" i="2" s="1"/>
  <c r="BZ11" i="2"/>
  <c r="BN55" i="2" s="1"/>
  <c r="BQ9" i="2"/>
  <c r="BM9" i="2" l="1"/>
  <c r="AG9" i="2" l="1"/>
  <c r="AO9" i="2" s="1"/>
  <c r="AW9" i="2" s="1"/>
  <c r="AS9" i="2" l="1"/>
  <c r="L25" i="2" s="1"/>
  <c r="BR9" i="2"/>
  <c r="BW25" i="2" s="1"/>
  <c r="BW24" i="2" s="1"/>
  <c r="V25" i="2"/>
  <c r="L30" i="2" l="1"/>
  <c r="C36" i="2" s="1"/>
  <c r="BW26" i="2"/>
  <c r="CC9" i="2"/>
  <c r="BT53" i="2" s="1"/>
  <c r="BZ9" i="2"/>
  <c r="BN53" i="2" s="1"/>
  <c r="BW9" i="2"/>
  <c r="BH53" i="2" s="1"/>
  <c r="Q25" i="2"/>
  <c r="BU57" i="2" l="1"/>
  <c r="BV57" i="2"/>
  <c r="BU55" i="2"/>
  <c r="BV55" i="2"/>
  <c r="BI59" i="2"/>
  <c r="BO59" i="2"/>
  <c r="BJ59" i="2"/>
  <c r="BP59" i="2"/>
  <c r="BI58" i="2"/>
  <c r="BO58" i="2"/>
  <c r="BU58" i="2"/>
  <c r="BW58" i="2" s="1"/>
  <c r="BP58" i="2"/>
  <c r="BV58" i="2"/>
  <c r="BJ58" i="2"/>
  <c r="BU53" i="2"/>
  <c r="BI57" i="2"/>
  <c r="BO57" i="2"/>
  <c r="BJ57" i="2"/>
  <c r="BP57" i="2"/>
  <c r="BV53" i="2"/>
  <c r="BO56" i="2"/>
  <c r="BI56" i="2"/>
  <c r="BO53" i="2"/>
  <c r="BI53" i="2"/>
  <c r="BO55" i="2"/>
  <c r="BI55" i="2"/>
  <c r="BO54" i="2"/>
  <c r="BU54" i="2"/>
  <c r="BI54" i="2"/>
  <c r="BP56" i="2"/>
  <c r="BJ53" i="2"/>
  <c r="BP55" i="2"/>
  <c r="BJ56" i="2"/>
  <c r="BJ55" i="2"/>
  <c r="BP53" i="2"/>
  <c r="BP54" i="2"/>
  <c r="BV54" i="2"/>
  <c r="BJ54" i="2"/>
  <c r="BN61" i="2"/>
  <c r="BT61" i="2"/>
  <c r="BH61" i="2"/>
  <c r="L28" i="2"/>
  <c r="V26" i="2"/>
  <c r="L26" i="2"/>
  <c r="Q26" i="2"/>
  <c r="L29" i="2"/>
  <c r="Q28" i="2"/>
  <c r="Q29" i="2"/>
  <c r="V28" i="2"/>
  <c r="V29" i="2"/>
  <c r="BW57" i="2" l="1"/>
  <c r="BW55" i="2"/>
  <c r="BK59" i="2"/>
  <c r="BQ59" i="2"/>
  <c r="BQ58" i="2"/>
  <c r="BK58" i="2"/>
  <c r="BQ57" i="2"/>
  <c r="BW53" i="2"/>
  <c r="BK57" i="2"/>
  <c r="BW54" i="2"/>
  <c r="BQ54" i="2"/>
  <c r="BK53" i="2"/>
  <c r="BQ53" i="2"/>
  <c r="BK55" i="2"/>
  <c r="BK56" i="2"/>
  <c r="BK54" i="2"/>
  <c r="BQ55" i="2"/>
  <c r="BQ56" i="2"/>
  <c r="BO61" i="2"/>
  <c r="BV61" i="2"/>
  <c r="BI61" i="2"/>
  <c r="BU61" i="2"/>
  <c r="BJ61" i="2"/>
  <c r="BP61" i="2"/>
  <c r="L31" i="2"/>
  <c r="L32" i="2" s="1"/>
  <c r="Q31" i="2"/>
  <c r="Q32" i="2" s="1"/>
  <c r="V31" i="2"/>
  <c r="V32" i="2" s="1"/>
  <c r="BW61" i="2" l="1"/>
  <c r="BQ61" i="2"/>
  <c r="BK61" i="2"/>
  <c r="Q33" i="2"/>
  <c r="Q34" i="2" s="1"/>
  <c r="V33" i="2"/>
  <c r="V34" i="2" s="1"/>
  <c r="L33" i="2"/>
  <c r="L34" i="2" s="1"/>
  <c r="BX55" i="2" l="1"/>
  <c r="BX57" i="2"/>
  <c r="BY57" i="2"/>
  <c r="S21" i="2"/>
  <c r="BL59" i="2"/>
  <c r="BM59" i="2"/>
  <c r="BR59" i="2"/>
  <c r="BS59" i="2"/>
  <c r="BL57" i="2"/>
  <c r="BL58" i="2"/>
  <c r="BM58" i="2"/>
  <c r="BR57" i="2"/>
  <c r="BR58" i="2"/>
  <c r="BS58" i="2"/>
  <c r="BX58" i="2"/>
  <c r="BY58" i="2"/>
  <c r="BX53" i="2"/>
  <c r="BY53" i="2" s="1"/>
  <c r="BL56" i="2"/>
  <c r="BM56" i="2" s="1"/>
  <c r="BL53" i="2"/>
  <c r="BM53" i="2" s="1"/>
  <c r="BL55" i="2"/>
  <c r="BM55" i="2" s="1"/>
  <c r="BL54" i="2"/>
  <c r="BM54" i="2" s="1"/>
  <c r="BR56" i="2"/>
  <c r="BS56" i="2" s="1"/>
  <c r="BR53" i="2"/>
  <c r="BS53" i="2" s="1"/>
  <c r="BR55" i="2"/>
  <c r="BS55" i="2" s="1"/>
  <c r="BR54" i="2"/>
  <c r="BS54" i="2" s="1"/>
  <c r="BX54" i="2"/>
  <c r="BY54" i="2" s="1"/>
  <c r="BM57" i="2"/>
  <c r="BS57" i="2"/>
  <c r="BY56" i="2"/>
  <c r="BY55" i="2"/>
  <c r="S22" i="2" l="1"/>
  <c r="G69" i="2"/>
  <c r="G70" i="2"/>
  <c r="BZ59" i="2"/>
  <c r="I59" i="2" s="1"/>
  <c r="BZ58" i="2"/>
  <c r="I58" i="2" s="1"/>
  <c r="BZ53" i="2"/>
  <c r="I53" i="2" s="1"/>
  <c r="BZ56" i="2"/>
  <c r="I56" i="2" s="1"/>
  <c r="BZ54" i="2"/>
  <c r="I54" i="2" s="1"/>
  <c r="BZ55" i="2"/>
  <c r="I55" i="2" s="1"/>
  <c r="BZ57" i="2"/>
  <c r="I57" i="2" s="1"/>
  <c r="S52" i="2"/>
  <c r="U60" i="2" s="1"/>
  <c r="G71" i="2"/>
  <c r="G72" i="2" s="1"/>
  <c r="G73" i="2" s="1"/>
  <c r="G74" i="2" s="1"/>
  <c r="G75" i="2" s="1"/>
  <c r="G76" i="2" s="1"/>
  <c r="G77" i="2" s="1"/>
  <c r="BX61" i="2"/>
  <c r="BY61" i="2"/>
  <c r="BR61" i="2"/>
  <c r="BS61" i="2"/>
  <c r="BM61" i="2"/>
  <c r="BL61" i="2"/>
  <c r="G78" i="2" l="1"/>
  <c r="BZ61" i="2"/>
  <c r="I61" i="2"/>
  <c r="Y60" i="2" l="1"/>
  <c r="R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hoken000n</author>
  </authors>
  <commentList>
    <comment ref="AA9" authorId="0" shapeId="0" xr:uid="{00000000-0006-0000-0000-000001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0" authorId="0" shapeId="0" xr:uid="{00000000-0006-0000-0000-000002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1" authorId="0" shapeId="0" xr:uid="{00000000-0006-0000-0000-000003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2" authorId="0" shapeId="0" xr:uid="{00000000-0006-0000-0000-000004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3" authorId="0" shapeId="0" xr:uid="{00000000-0006-0000-0000-000005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4" authorId="0" shapeId="0" xr:uid="{00000000-0006-0000-0000-000006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5" authorId="0" shapeId="0" xr:uid="{00000000-0006-0000-0000-000007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A16" authorId="0" shapeId="0" xr:uid="{00000000-0006-0000-0000-000008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hoken000n</author>
  </authors>
  <commentList>
    <comment ref="AB9" authorId="0" shapeId="0" xr:uid="{00000000-0006-0000-0100-000001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0" authorId="0" shapeId="0" xr:uid="{00000000-0006-0000-0100-000002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1" authorId="0" shapeId="0" xr:uid="{00000000-0006-0000-0100-000003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2" authorId="0" shapeId="0" xr:uid="{00000000-0006-0000-0100-000004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3" authorId="0" shapeId="0" xr:uid="{00000000-0006-0000-0100-000005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4" authorId="0" shapeId="0" xr:uid="{00000000-0006-0000-0100-000006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5" authorId="0" shapeId="0" xr:uid="{00000000-0006-0000-0100-000007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 ref="AB16" authorId="0" shapeId="0" xr:uid="{00000000-0006-0000-0100-000008000000}">
      <text>
        <r>
          <rPr>
            <sz val="9"/>
            <color indexed="81"/>
            <rFont val="MS P ゴシック"/>
            <family val="3"/>
            <charset val="128"/>
          </rPr>
          <t>【給与収入850万円以上】
介護・子育て世帯
　・本人が特別障がい者
　・23歳未満の扶養親族がいる
　・同一生計配偶者または扶養親族が特別障がい者</t>
        </r>
      </text>
    </comment>
  </commentList>
</comments>
</file>

<file path=xl/sharedStrings.xml><?xml version="1.0" encoding="utf-8"?>
<sst xmlns="http://schemas.openxmlformats.org/spreadsheetml/2006/main" count="526" uniqueCount="382">
  <si>
    <t>③</t>
    <phoneticPr fontId="3"/>
  </si>
  <si>
    <t>国民健康保険税の試算表（年額）</t>
    <rPh sb="0" eb="2">
      <t>コクミン</t>
    </rPh>
    <rPh sb="2" eb="4">
      <t>ケンコウ</t>
    </rPh>
    <rPh sb="4" eb="6">
      <t>ホケン</t>
    </rPh>
    <rPh sb="6" eb="7">
      <t>ゼイ</t>
    </rPh>
    <rPh sb="8" eb="11">
      <t>シサンヒョウ</t>
    </rPh>
    <rPh sb="12" eb="14">
      <t>ネンガク</t>
    </rPh>
    <phoneticPr fontId="3"/>
  </si>
  <si>
    <t>所得割率</t>
    <rPh sb="0" eb="2">
      <t>ショトク</t>
    </rPh>
    <rPh sb="2" eb="3">
      <t>ワリ</t>
    </rPh>
    <rPh sb="3" eb="4">
      <t>リツ</t>
    </rPh>
    <phoneticPr fontId="3"/>
  </si>
  <si>
    <t>均等割額</t>
    <rPh sb="0" eb="3">
      <t>キントウワリ</t>
    </rPh>
    <rPh sb="3" eb="4">
      <t>ガク</t>
    </rPh>
    <phoneticPr fontId="3"/>
  </si>
  <si>
    <t>平等割額</t>
    <rPh sb="0" eb="2">
      <t>ビョウドウ</t>
    </rPh>
    <rPh sb="2" eb="3">
      <t>ワリ</t>
    </rPh>
    <rPh sb="3" eb="4">
      <t>ガク</t>
    </rPh>
    <phoneticPr fontId="3"/>
  </si>
  <si>
    <t>賦課限度額</t>
    <rPh sb="0" eb="2">
      <t>フカ</t>
    </rPh>
    <rPh sb="2" eb="4">
      <t>ゲンド</t>
    </rPh>
    <rPh sb="4" eb="5">
      <t>ガク</t>
    </rPh>
    <phoneticPr fontId="3"/>
  </si>
  <si>
    <t>0歳～39歳</t>
    <rPh sb="1" eb="2">
      <t>サイ</t>
    </rPh>
    <rPh sb="5" eb="6">
      <t>サイ</t>
    </rPh>
    <phoneticPr fontId="3"/>
  </si>
  <si>
    <t>給与</t>
    <rPh sb="0" eb="2">
      <t>キュウヨ</t>
    </rPh>
    <phoneticPr fontId="3"/>
  </si>
  <si>
    <t>医療</t>
    <rPh sb="0" eb="2">
      <t>イリョウ</t>
    </rPh>
    <phoneticPr fontId="3"/>
  </si>
  <si>
    <t>40歳～64歳</t>
    <rPh sb="2" eb="3">
      <t>サイ</t>
    </rPh>
    <rPh sb="6" eb="7">
      <t>サイ</t>
    </rPh>
    <phoneticPr fontId="3"/>
  </si>
  <si>
    <t>1.加入期間を選択してください。</t>
    <rPh sb="2" eb="4">
      <t>カニュウ</t>
    </rPh>
    <rPh sb="4" eb="6">
      <t>キカン</t>
    </rPh>
    <rPh sb="7" eb="9">
      <t>センタク</t>
    </rPh>
    <phoneticPr fontId="3"/>
  </si>
  <si>
    <t>支援金</t>
    <rPh sb="0" eb="3">
      <t>シエンキン</t>
    </rPh>
    <phoneticPr fontId="3"/>
  </si>
  <si>
    <t>65歳～74歳</t>
    <rPh sb="2" eb="3">
      <t>サイ</t>
    </rPh>
    <rPh sb="6" eb="7">
      <t>サイ</t>
    </rPh>
    <phoneticPr fontId="3"/>
  </si>
  <si>
    <t>12ケ月</t>
    <rPh sb="2" eb="4">
      <t>カゲツ</t>
    </rPh>
    <phoneticPr fontId="3"/>
  </si>
  <si>
    <t>介護</t>
    <rPh sb="0" eb="2">
      <t>カイゴ</t>
    </rPh>
    <phoneticPr fontId="3"/>
  </si>
  <si>
    <t>2.加入者の年齢区分を選択し、各収入金額・所得金額を入力してください。</t>
    <rPh sb="2" eb="5">
      <t>カニュウシャ</t>
    </rPh>
    <rPh sb="6" eb="8">
      <t>ネンレイ</t>
    </rPh>
    <rPh sb="8" eb="10">
      <t>クブン</t>
    </rPh>
    <rPh sb="11" eb="13">
      <t>センタク</t>
    </rPh>
    <rPh sb="15" eb="16">
      <t>カク</t>
    </rPh>
    <rPh sb="16" eb="18">
      <t>シュウニュウ</t>
    </rPh>
    <rPh sb="18" eb="20">
      <t>キンガク</t>
    </rPh>
    <rPh sb="21" eb="23">
      <t>ショトク</t>
    </rPh>
    <rPh sb="23" eb="25">
      <t>キンガク</t>
    </rPh>
    <rPh sb="26" eb="28">
      <t>ニュウリョク</t>
    </rPh>
    <phoneticPr fontId="3"/>
  </si>
  <si>
    <t>氏　名</t>
    <rPh sb="0" eb="1">
      <t>ウジ</t>
    </rPh>
    <rPh sb="2" eb="3">
      <t>メイ</t>
    </rPh>
    <phoneticPr fontId="3"/>
  </si>
  <si>
    <t>給与収入</t>
    <rPh sb="0" eb="2">
      <t>キュウヨ</t>
    </rPh>
    <rPh sb="2" eb="4">
      <t>シュウニュウ</t>
    </rPh>
    <phoneticPr fontId="3"/>
  </si>
  <si>
    <t>年金収入</t>
    <rPh sb="0" eb="2">
      <t>ネンキン</t>
    </rPh>
    <rPh sb="2" eb="4">
      <t>シュウニュウ</t>
    </rPh>
    <phoneticPr fontId="3"/>
  </si>
  <si>
    <t>その他の所得</t>
    <rPh sb="2" eb="3">
      <t>タ</t>
    </rPh>
    <rPh sb="4" eb="6">
      <t>ショトク</t>
    </rPh>
    <phoneticPr fontId="3"/>
  </si>
  <si>
    <t>非自発</t>
    <rPh sb="0" eb="1">
      <t>ヒ</t>
    </rPh>
    <rPh sb="1" eb="3">
      <t>ジハツ</t>
    </rPh>
    <phoneticPr fontId="3"/>
  </si>
  <si>
    <t>擬主</t>
    <rPh sb="0" eb="1">
      <t>ギ</t>
    </rPh>
    <rPh sb="1" eb="2">
      <t>ヌシ</t>
    </rPh>
    <phoneticPr fontId="3"/>
  </si>
  <si>
    <t>給与所得</t>
    <rPh sb="0" eb="2">
      <t>キュウヨ</t>
    </rPh>
    <rPh sb="2" eb="4">
      <t>ショトク</t>
    </rPh>
    <phoneticPr fontId="3"/>
  </si>
  <si>
    <t>年金所得</t>
    <rPh sb="0" eb="2">
      <t>ネンキン</t>
    </rPh>
    <rPh sb="2" eb="4">
      <t>ショトク</t>
    </rPh>
    <phoneticPr fontId="3"/>
  </si>
  <si>
    <t>合計所得</t>
    <rPh sb="0" eb="2">
      <t>ゴウケイ</t>
    </rPh>
    <rPh sb="2" eb="4">
      <t>ショトク</t>
    </rPh>
    <phoneticPr fontId="3"/>
  </si>
  <si>
    <t>算定基礎額</t>
    <rPh sb="0" eb="2">
      <t>サンテイ</t>
    </rPh>
    <rPh sb="2" eb="4">
      <t>キソ</t>
    </rPh>
    <rPh sb="4" eb="5">
      <t>ガク</t>
    </rPh>
    <phoneticPr fontId="3"/>
  </si>
  <si>
    <t>年金</t>
    <rPh sb="0" eb="2">
      <t>ネンキン</t>
    </rPh>
    <phoneticPr fontId="3"/>
  </si>
  <si>
    <t>所得者</t>
    <rPh sb="0" eb="2">
      <t>ショトク</t>
    </rPh>
    <rPh sb="2" eb="3">
      <t>シャ</t>
    </rPh>
    <phoneticPr fontId="3"/>
  </si>
  <si>
    <t>軽判人数</t>
    <rPh sb="0" eb="1">
      <t>ケイ</t>
    </rPh>
    <rPh sb="1" eb="2">
      <t>ハン</t>
    </rPh>
    <rPh sb="2" eb="4">
      <t>ニンズウ</t>
    </rPh>
    <phoneticPr fontId="3"/>
  </si>
  <si>
    <t>給与30％</t>
    <rPh sb="0" eb="2">
      <t>キュウヨ</t>
    </rPh>
    <phoneticPr fontId="3"/>
  </si>
  <si>
    <t>調整控除</t>
    <rPh sb="0" eb="2">
      <t>チョウセイ</t>
    </rPh>
    <rPh sb="2" eb="4">
      <t>コウジョ</t>
    </rPh>
    <phoneticPr fontId="3"/>
  </si>
  <si>
    <t>軽判所得</t>
    <rPh sb="0" eb="1">
      <t>ケイ</t>
    </rPh>
    <rPh sb="1" eb="2">
      <t>ハン</t>
    </rPh>
    <rPh sb="2" eb="4">
      <t>ショトク</t>
    </rPh>
    <phoneticPr fontId="3"/>
  </si>
  <si>
    <t>医療所得割</t>
    <rPh sb="0" eb="2">
      <t>イリョウ</t>
    </rPh>
    <rPh sb="2" eb="4">
      <t>ショトク</t>
    </rPh>
    <rPh sb="4" eb="5">
      <t>ワリ</t>
    </rPh>
    <phoneticPr fontId="3"/>
  </si>
  <si>
    <t>医療均等割</t>
    <rPh sb="0" eb="2">
      <t>イリョウ</t>
    </rPh>
    <rPh sb="2" eb="5">
      <t>キントウワリ</t>
    </rPh>
    <phoneticPr fontId="3"/>
  </si>
  <si>
    <t>医療平等割</t>
    <rPh sb="0" eb="2">
      <t>イリョウ</t>
    </rPh>
    <rPh sb="2" eb="4">
      <t>ビョウドウ</t>
    </rPh>
    <rPh sb="4" eb="5">
      <t>ワリ</t>
    </rPh>
    <phoneticPr fontId="3"/>
  </si>
  <si>
    <t>支援所得割</t>
    <rPh sb="0" eb="2">
      <t>シエン</t>
    </rPh>
    <rPh sb="2" eb="4">
      <t>ショトク</t>
    </rPh>
    <rPh sb="4" eb="5">
      <t>ワリ</t>
    </rPh>
    <phoneticPr fontId="3"/>
  </si>
  <si>
    <t>支援均等割</t>
    <rPh sb="0" eb="2">
      <t>シエン</t>
    </rPh>
    <rPh sb="2" eb="5">
      <t>キントウワリ</t>
    </rPh>
    <phoneticPr fontId="3"/>
  </si>
  <si>
    <t>支援平等割</t>
    <rPh sb="0" eb="2">
      <t>シエン</t>
    </rPh>
    <rPh sb="2" eb="4">
      <t>ビョウドウ</t>
    </rPh>
    <rPh sb="4" eb="5">
      <t>ワリ</t>
    </rPh>
    <phoneticPr fontId="3"/>
  </si>
  <si>
    <t>介護所得割</t>
    <rPh sb="0" eb="2">
      <t>カイゴ</t>
    </rPh>
    <rPh sb="2" eb="4">
      <t>ショトク</t>
    </rPh>
    <rPh sb="4" eb="5">
      <t>ワリ</t>
    </rPh>
    <phoneticPr fontId="3"/>
  </si>
  <si>
    <t>介護均等割</t>
    <rPh sb="0" eb="2">
      <t>カイゴ</t>
    </rPh>
    <rPh sb="2" eb="5">
      <t>キントウワリ</t>
    </rPh>
    <phoneticPr fontId="3"/>
  </si>
  <si>
    <t>介護平等割</t>
    <rPh sb="0" eb="2">
      <t>カイゴ</t>
    </rPh>
    <rPh sb="2" eb="4">
      <t>ビョウドウ</t>
    </rPh>
    <rPh sb="4" eb="5">
      <t>ワリ</t>
    </rPh>
    <phoneticPr fontId="3"/>
  </si>
  <si>
    <t>11ケ月</t>
    <rPh sb="2" eb="4">
      <t>カゲツ</t>
    </rPh>
    <phoneticPr fontId="3"/>
  </si>
  <si>
    <t>①</t>
    <phoneticPr fontId="3"/>
  </si>
  <si>
    <t>10ケ月</t>
    <rPh sb="2" eb="4">
      <t>カゲツ</t>
    </rPh>
    <phoneticPr fontId="3"/>
  </si>
  <si>
    <t>②</t>
    <phoneticPr fontId="3"/>
  </si>
  <si>
    <t>9ケ月</t>
    <rPh sb="1" eb="3">
      <t>カゲツ</t>
    </rPh>
    <phoneticPr fontId="3"/>
  </si>
  <si>
    <t>8ケ月</t>
    <rPh sb="1" eb="3">
      <t>カゲツ</t>
    </rPh>
    <phoneticPr fontId="3"/>
  </si>
  <si>
    <t>④</t>
    <phoneticPr fontId="3"/>
  </si>
  <si>
    <t>7ケ月</t>
    <rPh sb="1" eb="3">
      <t>カゲツ</t>
    </rPh>
    <phoneticPr fontId="3"/>
  </si>
  <si>
    <t>⑤</t>
    <phoneticPr fontId="3"/>
  </si>
  <si>
    <t>6ケ月</t>
    <rPh sb="1" eb="3">
      <t>カゲツ</t>
    </rPh>
    <phoneticPr fontId="3"/>
  </si>
  <si>
    <t>⑥</t>
    <phoneticPr fontId="3"/>
  </si>
  <si>
    <t>5ケ月</t>
    <rPh sb="1" eb="3">
      <t>カゲツ</t>
    </rPh>
    <phoneticPr fontId="3"/>
  </si>
  <si>
    <t>⑦</t>
    <phoneticPr fontId="3"/>
  </si>
  <si>
    <t>4ケ月</t>
    <rPh sb="1" eb="3">
      <t>カゲツ</t>
    </rPh>
    <phoneticPr fontId="3"/>
  </si>
  <si>
    <t>⑧</t>
    <phoneticPr fontId="3"/>
  </si>
  <si>
    <t>3ケ月</t>
    <rPh sb="1" eb="3">
      <t>カゲツ</t>
    </rPh>
    <phoneticPr fontId="3"/>
  </si>
  <si>
    <t>2ケ月</t>
    <rPh sb="1" eb="3">
      <t>カゲツ</t>
    </rPh>
    <phoneticPr fontId="3"/>
  </si>
  <si>
    <t>1ケ月</t>
    <rPh sb="1" eb="3">
      <t>カゲツ</t>
    </rPh>
    <phoneticPr fontId="3"/>
  </si>
  <si>
    <t>医療分</t>
    <rPh sb="0" eb="2">
      <t>イリョウ</t>
    </rPh>
    <rPh sb="2" eb="3">
      <t>ブン</t>
    </rPh>
    <phoneticPr fontId="3"/>
  </si>
  <si>
    <t>円</t>
    <rPh sb="0" eb="1">
      <t>エン</t>
    </rPh>
    <phoneticPr fontId="3"/>
  </si>
  <si>
    <t>国民健康保険税内訳</t>
    <rPh sb="0" eb="2">
      <t>コクミン</t>
    </rPh>
    <rPh sb="2" eb="4">
      <t>ケンコウ</t>
    </rPh>
    <rPh sb="4" eb="6">
      <t>ホケン</t>
    </rPh>
    <rPh sb="6" eb="7">
      <t>ゼイ</t>
    </rPh>
    <rPh sb="7" eb="9">
      <t>ウチワケ</t>
    </rPh>
    <phoneticPr fontId="3"/>
  </si>
  <si>
    <t>区　分</t>
    <rPh sb="0" eb="1">
      <t>ク</t>
    </rPh>
    <rPh sb="2" eb="3">
      <t>ブン</t>
    </rPh>
    <phoneticPr fontId="3"/>
  </si>
  <si>
    <t>支援金分</t>
    <rPh sb="0" eb="3">
      <t>シエンキン</t>
    </rPh>
    <rPh sb="3" eb="4">
      <t>ブン</t>
    </rPh>
    <phoneticPr fontId="3"/>
  </si>
  <si>
    <t>介護分</t>
    <rPh sb="0" eb="2">
      <t>カイゴ</t>
    </rPh>
    <rPh sb="2" eb="3">
      <t>ブン</t>
    </rPh>
    <phoneticPr fontId="3"/>
  </si>
  <si>
    <t>×</t>
    <phoneticPr fontId="3"/>
  </si>
  <si>
    <t>① 所得割算定基礎額</t>
    <rPh sb="2" eb="4">
      <t>ショトク</t>
    </rPh>
    <rPh sb="4" eb="5">
      <t>ワリ</t>
    </rPh>
    <rPh sb="5" eb="7">
      <t>サンテイ</t>
    </rPh>
    <rPh sb="7" eb="9">
      <t>キソ</t>
    </rPh>
    <rPh sb="9" eb="10">
      <t>ガク</t>
    </rPh>
    <phoneticPr fontId="3"/>
  </si>
  <si>
    <t>② 所得割額</t>
    <rPh sb="2" eb="4">
      <t>ショトク</t>
    </rPh>
    <rPh sb="4" eb="5">
      <t>ワリ</t>
    </rPh>
    <rPh sb="5" eb="6">
      <t>ガク</t>
    </rPh>
    <phoneticPr fontId="3"/>
  </si>
  <si>
    <t>③ 賦課人数</t>
    <rPh sb="2" eb="4">
      <t>フカ</t>
    </rPh>
    <rPh sb="4" eb="6">
      <t>ニンズウ</t>
    </rPh>
    <phoneticPr fontId="3"/>
  </si>
  <si>
    <t>人</t>
    <rPh sb="0" eb="1">
      <t>ヒト</t>
    </rPh>
    <phoneticPr fontId="3"/>
  </si>
  <si>
    <t>④ 均等割額</t>
    <rPh sb="2" eb="5">
      <t>キントウワリ</t>
    </rPh>
    <rPh sb="5" eb="6">
      <t>ガク</t>
    </rPh>
    <phoneticPr fontId="3"/>
  </si>
  <si>
    <t>⑤ 平等割額</t>
    <rPh sb="2" eb="4">
      <t>ビョウドウ</t>
    </rPh>
    <rPh sb="4" eb="5">
      <t>ワリ</t>
    </rPh>
    <rPh sb="5" eb="6">
      <t>ガク</t>
    </rPh>
    <phoneticPr fontId="3"/>
  </si>
  <si>
    <r>
      <t>⑥ 算定税額</t>
    </r>
    <r>
      <rPr>
        <sz val="12"/>
        <rFont val="HG丸ｺﾞｼｯｸM-PRO"/>
        <family val="3"/>
        <charset val="128"/>
      </rPr>
      <t>（②＋④＋⑤）</t>
    </r>
    <rPh sb="2" eb="4">
      <t>サンテイ</t>
    </rPh>
    <rPh sb="4" eb="6">
      <t>ゼイガク</t>
    </rPh>
    <phoneticPr fontId="3"/>
  </si>
  <si>
    <t>※ あくまで概算額ですので、任意継続等との金額比較の際は十分にご注意ください。</t>
    <rPh sb="6" eb="8">
      <t>ガイサン</t>
    </rPh>
    <rPh sb="8" eb="9">
      <t>ガク</t>
    </rPh>
    <rPh sb="14" eb="16">
      <t>ニンイ</t>
    </rPh>
    <rPh sb="16" eb="18">
      <t>ケイゾク</t>
    </rPh>
    <rPh sb="18" eb="19">
      <t>トウ</t>
    </rPh>
    <rPh sb="21" eb="23">
      <t>キンガク</t>
    </rPh>
    <rPh sb="23" eb="25">
      <t>ヒカク</t>
    </rPh>
    <rPh sb="26" eb="27">
      <t>サイ</t>
    </rPh>
    <rPh sb="28" eb="30">
      <t>ジュウブン</t>
    </rPh>
    <rPh sb="32" eb="34">
      <t>チュウイ</t>
    </rPh>
    <phoneticPr fontId="3"/>
  </si>
  <si>
    <r>
      <t xml:space="preserve">年齢 </t>
    </r>
    <r>
      <rPr>
        <sz val="8"/>
        <rFont val="HG丸ｺﾞｼｯｸM-PRO"/>
        <family val="3"/>
        <charset val="128"/>
      </rPr>
      <t>age</t>
    </r>
    <rPh sb="0" eb="2">
      <t>ネンレイ</t>
    </rPh>
    <phoneticPr fontId="2"/>
  </si>
  <si>
    <t>kr</t>
    <phoneticPr fontId="2"/>
  </si>
  <si>
    <t>kj</t>
    <phoneticPr fontId="2"/>
  </si>
  <si>
    <r>
      <t xml:space="preserve">年金    </t>
    </r>
    <r>
      <rPr>
        <sz val="8"/>
        <rFont val="HG丸ｺﾞｼｯｸM-PRO"/>
        <family val="3"/>
        <charset val="128"/>
      </rPr>
      <t>ns</t>
    </r>
    <rPh sb="0" eb="2">
      <t>ネンキン</t>
    </rPh>
    <phoneticPr fontId="3"/>
  </si>
  <si>
    <r>
      <t xml:space="preserve">給与    </t>
    </r>
    <r>
      <rPr>
        <sz val="8"/>
        <rFont val="HG丸ｺﾞｼｯｸM-PRO"/>
        <family val="3"/>
        <charset val="128"/>
      </rPr>
      <t>ks</t>
    </r>
    <rPh sb="0" eb="2">
      <t>キュウヨ</t>
    </rPh>
    <phoneticPr fontId="3"/>
  </si>
  <si>
    <r>
      <t xml:space="preserve">基礎控除 </t>
    </r>
    <r>
      <rPr>
        <sz val="8"/>
        <rFont val="HG丸ｺﾞｼｯｸM-PRO"/>
        <family val="3"/>
        <charset val="128"/>
      </rPr>
      <t xml:space="preserve"> kiso</t>
    </r>
    <rPh sb="0" eb="2">
      <t>キソ</t>
    </rPh>
    <rPh sb="2" eb="4">
      <t>コウジョ</t>
    </rPh>
    <phoneticPr fontId="3"/>
  </si>
  <si>
    <t>ks_kj</t>
    <phoneticPr fontId="2"/>
  </si>
  <si>
    <t>nr</t>
    <phoneticPr fontId="2"/>
  </si>
  <si>
    <t>nk1</t>
    <phoneticPr fontId="2"/>
  </si>
  <si>
    <t>nk2</t>
    <phoneticPr fontId="2"/>
  </si>
  <si>
    <t>nk3</t>
    <phoneticPr fontId="2"/>
  </si>
  <si>
    <t>簡易給与所得表【R3制度改正版】</t>
    <rPh sb="0" eb="2">
      <t>カンイ</t>
    </rPh>
    <rPh sb="2" eb="4">
      <t>キュウヨ</t>
    </rPh>
    <rPh sb="4" eb="6">
      <t>ショトク</t>
    </rPh>
    <rPh sb="6" eb="7">
      <t>ヒョウ</t>
    </rPh>
    <rPh sb="10" eb="12">
      <t>セイド</t>
    </rPh>
    <rPh sb="12" eb="14">
      <t>カイセイ</t>
    </rPh>
    <rPh sb="14" eb="15">
      <t>バン</t>
    </rPh>
    <phoneticPr fontId="3"/>
  </si>
  <si>
    <t>給与収入合計額</t>
    <rPh sb="0" eb="2">
      <t>キュウヨ</t>
    </rPh>
    <rPh sb="2" eb="4">
      <t>シュウニュウ</t>
    </rPh>
    <rPh sb="4" eb="6">
      <t>ゴウケイ</t>
    </rPh>
    <rPh sb="6" eb="7">
      <t>ガク</t>
    </rPh>
    <phoneticPr fontId="3"/>
  </si>
  <si>
    <t>給与所得金額</t>
    <rPh sb="0" eb="2">
      <t>キュウヨ</t>
    </rPh>
    <rPh sb="2" eb="4">
      <t>ショトク</t>
    </rPh>
    <rPh sb="4" eb="6">
      <t>キンガク</t>
    </rPh>
    <phoneticPr fontId="3"/>
  </si>
  <si>
    <t>から</t>
    <phoneticPr fontId="3"/>
  </si>
  <si>
    <t>まで</t>
    <phoneticPr fontId="3"/>
  </si>
  <si>
    <t>0円</t>
    <rPh sb="1" eb="2">
      <t>エン</t>
    </rPh>
    <phoneticPr fontId="3"/>
  </si>
  <si>
    <t>給与収入－550,000円</t>
    <rPh sb="0" eb="2">
      <t>キュウヨ</t>
    </rPh>
    <rPh sb="2" eb="4">
      <t>シュウニュウ</t>
    </rPh>
    <rPh sb="12" eb="13">
      <t>エン</t>
    </rPh>
    <phoneticPr fontId="3"/>
  </si>
  <si>
    <t>1,069,000円</t>
    <rPh sb="9" eb="10">
      <t>エン</t>
    </rPh>
    <phoneticPr fontId="3"/>
  </si>
  <si>
    <t>1,070,000円</t>
    <rPh sb="9" eb="10">
      <t>エン</t>
    </rPh>
    <phoneticPr fontId="3"/>
  </si>
  <si>
    <t>1,072,000円</t>
    <rPh sb="9" eb="10">
      <t>エン</t>
    </rPh>
    <phoneticPr fontId="3"/>
  </si>
  <si>
    <t>1,074,000円</t>
    <rPh sb="9" eb="10">
      <t>エン</t>
    </rPh>
    <phoneticPr fontId="3"/>
  </si>
  <si>
    <t>給与収入÷4</t>
    <rPh sb="0" eb="2">
      <t>キュウヨ</t>
    </rPh>
    <rPh sb="2" eb="4">
      <t>シュウニュウ</t>
    </rPh>
    <phoneticPr fontId="3"/>
  </si>
  <si>
    <t>（A)×2.4＋100,000円</t>
    <rPh sb="15" eb="16">
      <t>エン</t>
    </rPh>
    <phoneticPr fontId="3"/>
  </si>
  <si>
    <t>（千円未満切捨て）</t>
    <rPh sb="1" eb="3">
      <t>センエン</t>
    </rPh>
    <rPh sb="3" eb="5">
      <t>ミマン</t>
    </rPh>
    <rPh sb="5" eb="7">
      <t>キリス</t>
    </rPh>
    <phoneticPr fontId="3"/>
  </si>
  <si>
    <t>（A)×2.8－80,000円</t>
    <rPh sb="14" eb="15">
      <t>エン</t>
    </rPh>
    <phoneticPr fontId="3"/>
  </si>
  <si>
    <t>　　（A）=　,000円</t>
    <rPh sb="11" eb="12">
      <t>エン</t>
    </rPh>
    <phoneticPr fontId="3"/>
  </si>
  <si>
    <t>（A)×3.2－440,000円</t>
    <rPh sb="15" eb="16">
      <t>エン</t>
    </rPh>
    <phoneticPr fontId="3"/>
  </si>
  <si>
    <t>給与収入×0.9－1,100,000円</t>
    <rPh sb="0" eb="2">
      <t>キュウヨ</t>
    </rPh>
    <rPh sb="2" eb="4">
      <t>シュウニュウ</t>
    </rPh>
    <rPh sb="18" eb="19">
      <t>エン</t>
    </rPh>
    <phoneticPr fontId="3"/>
  </si>
  <si>
    <t>給与収入－1,950,000円</t>
    <rPh sb="0" eb="2">
      <t>キュウヨ</t>
    </rPh>
    <rPh sb="2" eb="4">
      <t>シュウニュウ</t>
    </rPh>
    <rPh sb="14" eb="15">
      <t>エン</t>
    </rPh>
    <phoneticPr fontId="3"/>
  </si>
  <si>
    <t>公的年金等所得の計算表【R3制度改正版】</t>
    <rPh sb="0" eb="2">
      <t>コウテキ</t>
    </rPh>
    <rPh sb="2" eb="4">
      <t>ネンキン</t>
    </rPh>
    <rPh sb="4" eb="5">
      <t>トウ</t>
    </rPh>
    <rPh sb="5" eb="7">
      <t>ショトク</t>
    </rPh>
    <rPh sb="8" eb="10">
      <t>ケイサン</t>
    </rPh>
    <rPh sb="10" eb="11">
      <t>ヒョウ</t>
    </rPh>
    <rPh sb="14" eb="16">
      <t>セイド</t>
    </rPh>
    <rPh sb="16" eb="18">
      <t>カイセイ</t>
    </rPh>
    <rPh sb="18" eb="19">
      <t>バン</t>
    </rPh>
    <phoneticPr fontId="3"/>
  </si>
  <si>
    <t>年齢</t>
    <rPh sb="0" eb="2">
      <t>ネンレイ</t>
    </rPh>
    <phoneticPr fontId="3"/>
  </si>
  <si>
    <t>公的年金等の収入金額（A)</t>
    <rPh sb="0" eb="2">
      <t>コウテキ</t>
    </rPh>
    <rPh sb="2" eb="4">
      <t>ネンキン</t>
    </rPh>
    <rPh sb="4" eb="5">
      <t>トウ</t>
    </rPh>
    <rPh sb="6" eb="8">
      <t>シュウニュウ</t>
    </rPh>
    <rPh sb="8" eb="10">
      <t>キンガク</t>
    </rPh>
    <phoneticPr fontId="3"/>
  </si>
  <si>
    <t>公的年金等雑所得の金額：公的年金等雑所得以外の所得にかかる合計所得金額</t>
    <rPh sb="0" eb="2">
      <t>コウテキ</t>
    </rPh>
    <rPh sb="2" eb="4">
      <t>ネンキン</t>
    </rPh>
    <rPh sb="4" eb="5">
      <t>トウ</t>
    </rPh>
    <rPh sb="5" eb="8">
      <t>ザツショトク</t>
    </rPh>
    <rPh sb="9" eb="11">
      <t>キンガク</t>
    </rPh>
    <rPh sb="12" eb="14">
      <t>コウテキ</t>
    </rPh>
    <rPh sb="14" eb="16">
      <t>ネンキン</t>
    </rPh>
    <rPh sb="16" eb="17">
      <t>トウ</t>
    </rPh>
    <rPh sb="17" eb="20">
      <t>ザツショトク</t>
    </rPh>
    <rPh sb="20" eb="22">
      <t>イガイ</t>
    </rPh>
    <rPh sb="23" eb="25">
      <t>ショトク</t>
    </rPh>
    <rPh sb="29" eb="31">
      <t>ゴウケイ</t>
    </rPh>
    <rPh sb="31" eb="33">
      <t>ショトク</t>
    </rPh>
    <rPh sb="33" eb="35">
      <t>キンガク</t>
    </rPh>
    <phoneticPr fontId="3"/>
  </si>
  <si>
    <t>1,000万円以下</t>
    <rPh sb="5" eb="9">
      <t>マンエンイカ</t>
    </rPh>
    <phoneticPr fontId="3"/>
  </si>
  <si>
    <t>1,000万円超～2,000万円以下</t>
    <rPh sb="5" eb="7">
      <t>マンエン</t>
    </rPh>
    <rPh sb="7" eb="8">
      <t>チョウ</t>
    </rPh>
    <rPh sb="14" eb="16">
      <t>マンエン</t>
    </rPh>
    <rPh sb="16" eb="18">
      <t>イカ</t>
    </rPh>
    <phoneticPr fontId="3"/>
  </si>
  <si>
    <t>2,000万円超</t>
    <rPh sb="5" eb="7">
      <t>マンエン</t>
    </rPh>
    <rPh sb="7" eb="8">
      <t>チョウ</t>
    </rPh>
    <phoneticPr fontId="3"/>
  </si>
  <si>
    <t>130万円以下</t>
    <rPh sb="3" eb="5">
      <t>マンエン</t>
    </rPh>
    <phoneticPr fontId="3"/>
  </si>
  <si>
    <t>（A)－60万円</t>
    <rPh sb="6" eb="8">
      <t>マンエン</t>
    </rPh>
    <phoneticPr fontId="3"/>
  </si>
  <si>
    <t>（A)－50万円</t>
    <rPh sb="6" eb="8">
      <t>マンエン</t>
    </rPh>
    <phoneticPr fontId="3"/>
  </si>
  <si>
    <t>（A)－40万円</t>
    <rPh sb="6" eb="8">
      <t>マンエン</t>
    </rPh>
    <phoneticPr fontId="3"/>
  </si>
  <si>
    <t>130万円超410万円以下</t>
    <rPh sb="3" eb="5">
      <t>マンエン</t>
    </rPh>
    <rPh sb="9" eb="11">
      <t>マンエン</t>
    </rPh>
    <phoneticPr fontId="3"/>
  </si>
  <si>
    <t>（A)×75％－27万5千円</t>
    <rPh sb="10" eb="11">
      <t>マン</t>
    </rPh>
    <rPh sb="12" eb="14">
      <t>センエン</t>
    </rPh>
    <phoneticPr fontId="3"/>
  </si>
  <si>
    <t>（A)×75％－17万5千円</t>
    <rPh sb="10" eb="11">
      <t>マン</t>
    </rPh>
    <rPh sb="12" eb="14">
      <t>センエン</t>
    </rPh>
    <phoneticPr fontId="3"/>
  </si>
  <si>
    <t>（A)×75％－7万5千円</t>
    <rPh sb="9" eb="10">
      <t>マン</t>
    </rPh>
    <rPh sb="11" eb="13">
      <t>センエン</t>
    </rPh>
    <phoneticPr fontId="3"/>
  </si>
  <si>
    <t>410万円超770万円以下</t>
    <rPh sb="3" eb="5">
      <t>マンエン</t>
    </rPh>
    <rPh sb="9" eb="11">
      <t>マンエン</t>
    </rPh>
    <phoneticPr fontId="3"/>
  </si>
  <si>
    <t>（A)×85％－68万5千円</t>
    <rPh sb="10" eb="11">
      <t>マン</t>
    </rPh>
    <rPh sb="12" eb="14">
      <t>センエン</t>
    </rPh>
    <phoneticPr fontId="3"/>
  </si>
  <si>
    <t>（A)×85％－58万5千円</t>
    <rPh sb="10" eb="11">
      <t>マン</t>
    </rPh>
    <rPh sb="12" eb="14">
      <t>センエン</t>
    </rPh>
    <phoneticPr fontId="3"/>
  </si>
  <si>
    <t>（A)×85％－48万5千円</t>
    <rPh sb="10" eb="11">
      <t>マン</t>
    </rPh>
    <rPh sb="12" eb="14">
      <t>センエン</t>
    </rPh>
    <phoneticPr fontId="3"/>
  </si>
  <si>
    <t>770万円超1,000万円以下</t>
    <rPh sb="3" eb="5">
      <t>マンエン</t>
    </rPh>
    <rPh sb="11" eb="13">
      <t>マンエン</t>
    </rPh>
    <phoneticPr fontId="3"/>
  </si>
  <si>
    <t>（A)×95％－145万5千円</t>
    <rPh sb="11" eb="12">
      <t>マン</t>
    </rPh>
    <rPh sb="13" eb="15">
      <t>センエン</t>
    </rPh>
    <phoneticPr fontId="3"/>
  </si>
  <si>
    <t>（A)×95％－135万5千円</t>
    <rPh sb="11" eb="12">
      <t>マン</t>
    </rPh>
    <rPh sb="13" eb="15">
      <t>センエン</t>
    </rPh>
    <phoneticPr fontId="3"/>
  </si>
  <si>
    <t>（A)×95％－125万5千円</t>
    <rPh sb="11" eb="12">
      <t>マン</t>
    </rPh>
    <rPh sb="13" eb="15">
      <t>センエン</t>
    </rPh>
    <phoneticPr fontId="3"/>
  </si>
  <si>
    <t>1,000万円超</t>
    <rPh sb="5" eb="7">
      <t>マンエン</t>
    </rPh>
    <phoneticPr fontId="3"/>
  </si>
  <si>
    <t>（A)－195万5千円</t>
    <rPh sb="7" eb="8">
      <t>マン</t>
    </rPh>
    <rPh sb="9" eb="11">
      <t>センエン</t>
    </rPh>
    <phoneticPr fontId="3"/>
  </si>
  <si>
    <t>（A)－185万5千円</t>
    <rPh sb="7" eb="8">
      <t>マン</t>
    </rPh>
    <rPh sb="9" eb="11">
      <t>センエン</t>
    </rPh>
    <phoneticPr fontId="3"/>
  </si>
  <si>
    <t>（A)－175万5千円</t>
    <rPh sb="7" eb="8">
      <t>マン</t>
    </rPh>
    <rPh sb="9" eb="11">
      <t>センエン</t>
    </rPh>
    <phoneticPr fontId="3"/>
  </si>
  <si>
    <t>330万円以下</t>
    <rPh sb="3" eb="5">
      <t>マンエン</t>
    </rPh>
    <phoneticPr fontId="3"/>
  </si>
  <si>
    <t>（A)－110万円</t>
    <rPh sb="7" eb="9">
      <t>マンエン</t>
    </rPh>
    <phoneticPr fontId="3"/>
  </si>
  <si>
    <t>（A)－100万円</t>
    <rPh sb="7" eb="9">
      <t>マンエン</t>
    </rPh>
    <phoneticPr fontId="3"/>
  </si>
  <si>
    <t>（A)－90万円</t>
    <rPh sb="6" eb="8">
      <t>マンエン</t>
    </rPh>
    <phoneticPr fontId="3"/>
  </si>
  <si>
    <t>330万円超410万円以下</t>
    <rPh sb="3" eb="5">
      <t>マンエン</t>
    </rPh>
    <rPh sb="9" eb="11">
      <t>マンエン</t>
    </rPh>
    <phoneticPr fontId="3"/>
  </si>
  <si>
    <t>（A)×75％－27万5千円</t>
    <phoneticPr fontId="3"/>
  </si>
  <si>
    <t>（A)×75％－17万5千円</t>
    <phoneticPr fontId="3"/>
  </si>
  <si>
    <t>（A)×75％－7万5千円</t>
    <phoneticPr fontId="3"/>
  </si>
  <si>
    <t>（収入850万円以上）</t>
    <rPh sb="1" eb="3">
      <t>シュウニュウ</t>
    </rPh>
    <rPh sb="6" eb="8">
      <t>マンエン</t>
    </rPh>
    <rPh sb="8" eb="10">
      <t>イジョウ</t>
    </rPh>
    <phoneticPr fontId="3"/>
  </si>
  <si>
    <t>d:給与＆年金あり</t>
    <rPh sb="2" eb="4">
      <t>キュウヨ</t>
    </rPh>
    <rPh sb="5" eb="7">
      <t>ネンキン</t>
    </rPh>
    <phoneticPr fontId="3"/>
  </si>
  <si>
    <t>65歳
未満</t>
    <rPh sb="2" eb="3">
      <t>サイ</t>
    </rPh>
    <rPh sb="4" eb="6">
      <t>ミマン</t>
    </rPh>
    <phoneticPr fontId="3"/>
  </si>
  <si>
    <t>65歳
以上</t>
    <rPh sb="2" eb="3">
      <t>サイ</t>
    </rPh>
    <rPh sb="4" eb="6">
      <t>イジョウ</t>
    </rPh>
    <phoneticPr fontId="3"/>
  </si>
  <si>
    <t>年以外所得</t>
    <rPh sb="0" eb="1">
      <t>ネン</t>
    </rPh>
    <rPh sb="1" eb="3">
      <t>イガイ</t>
    </rPh>
    <rPh sb="3" eb="5">
      <t>ショトク</t>
    </rPh>
    <phoneticPr fontId="2"/>
  </si>
  <si>
    <t>軽減人数</t>
    <rPh sb="0" eb="2">
      <t>ケイゲン</t>
    </rPh>
    <rPh sb="2" eb="4">
      <t>ニンズウ</t>
    </rPh>
    <phoneticPr fontId="2"/>
  </si>
  <si>
    <t>給与所得者等</t>
    <rPh sb="0" eb="2">
      <t>キュウヨ</t>
    </rPh>
    <rPh sb="2" eb="4">
      <t>ショトク</t>
    </rPh>
    <rPh sb="4" eb="5">
      <t>シャ</t>
    </rPh>
    <rPh sb="5" eb="6">
      <t>トウ</t>
    </rPh>
    <phoneticPr fontId="2"/>
  </si>
  <si>
    <t>7割</t>
    <rPh sb="1" eb="2">
      <t>ワリ</t>
    </rPh>
    <phoneticPr fontId="2"/>
  </si>
  <si>
    <t>5割</t>
    <rPh sb="1" eb="2">
      <t>ワリ</t>
    </rPh>
    <phoneticPr fontId="2"/>
  </si>
  <si>
    <t>2割</t>
    <rPh sb="1" eb="2">
      <t>ワリ</t>
    </rPh>
    <phoneticPr fontId="2"/>
  </si>
  <si>
    <t>基準額</t>
    <rPh sb="0" eb="2">
      <t>キジュン</t>
    </rPh>
    <rPh sb="2" eb="3">
      <t>ガク</t>
    </rPh>
    <phoneticPr fontId="2"/>
  </si>
  <si>
    <t>軽減</t>
    <rPh sb="0" eb="2">
      <t>ケイゲン</t>
    </rPh>
    <phoneticPr fontId="2"/>
  </si>
  <si>
    <t>軽判所得</t>
    <rPh sb="0" eb="1">
      <t>ケイ</t>
    </rPh>
    <rPh sb="1" eb="2">
      <t>ハン</t>
    </rPh>
    <rPh sb="2" eb="4">
      <t>ショトク</t>
    </rPh>
    <phoneticPr fontId="2"/>
  </si>
  <si>
    <t>　 軽減割合 *</t>
    <rPh sb="2" eb="4">
      <t>ケイゲン</t>
    </rPh>
    <rPh sb="4" eb="6">
      <t>ワリアイ</t>
    </rPh>
    <phoneticPr fontId="3"/>
  </si>
  <si>
    <t>⑦ 限度額超過額</t>
    <rPh sb="2" eb="4">
      <t>ゲンド</t>
    </rPh>
    <rPh sb="4" eb="5">
      <t>ガク</t>
    </rPh>
    <rPh sb="5" eb="7">
      <t>チョウカ</t>
    </rPh>
    <rPh sb="7" eb="8">
      <t>ガク</t>
    </rPh>
    <phoneticPr fontId="3"/>
  </si>
  <si>
    <r>
      <t>⑧ 決定保険税額</t>
    </r>
    <r>
      <rPr>
        <sz val="12"/>
        <rFont val="HG丸ｺﾞｼｯｸM-PRO"/>
        <family val="3"/>
        <charset val="128"/>
      </rPr>
      <t>（⑥－⑦）</t>
    </r>
    <rPh sb="2" eb="4">
      <t>ケッテイ</t>
    </rPh>
    <rPh sb="4" eb="6">
      <t>ホケン</t>
    </rPh>
    <rPh sb="6" eb="7">
      <t>ゼイ</t>
    </rPh>
    <rPh sb="7" eb="8">
      <t>ガク</t>
    </rPh>
    <phoneticPr fontId="3"/>
  </si>
  <si>
    <r>
      <t>⑨ 月割保険税</t>
    </r>
    <r>
      <rPr>
        <sz val="12"/>
        <rFont val="HG丸ｺﾞｼｯｸM-PRO"/>
        <family val="3"/>
        <charset val="128"/>
      </rPr>
      <t>（⑧×月数÷12）</t>
    </r>
    <rPh sb="2" eb="4">
      <t>ツキワリ</t>
    </rPh>
    <rPh sb="4" eb="6">
      <t>ホケン</t>
    </rPh>
    <rPh sb="6" eb="7">
      <t>ゼイ</t>
    </rPh>
    <rPh sb="10" eb="12">
      <t>ツキスウ</t>
    </rPh>
    <phoneticPr fontId="3"/>
  </si>
  <si>
    <t>kg算定基礎額</t>
    <rPh sb="2" eb="4">
      <t>サンテイ</t>
    </rPh>
    <rPh sb="4" eb="6">
      <t>キソ</t>
    </rPh>
    <rPh sb="6" eb="7">
      <t>ガク</t>
    </rPh>
    <phoneticPr fontId="3"/>
  </si>
  <si>
    <t>非err</t>
    <rPh sb="0" eb="1">
      <t>ヒ</t>
    </rPh>
    <phoneticPr fontId="2"/>
  </si>
  <si>
    <t>擬err</t>
    <rPh sb="0" eb="1">
      <t>ギ</t>
    </rPh>
    <phoneticPr fontId="2"/>
  </si>
  <si>
    <t>給与調整</t>
    <rPh sb="0" eb="2">
      <t>キュウヨ</t>
    </rPh>
    <rPh sb="2" eb="4">
      <t>チョウセイ</t>
    </rPh>
    <phoneticPr fontId="3"/>
  </si>
  <si>
    <t>調整控除</t>
    <rPh sb="0" eb="2">
      <t>チョウセイ</t>
    </rPh>
    <rPh sb="2" eb="4">
      <t>コウジョ</t>
    </rPh>
    <phoneticPr fontId="2"/>
  </si>
  <si>
    <t>調整控除1</t>
    <rPh sb="0" eb="2">
      <t>チョウセイ</t>
    </rPh>
    <rPh sb="2" eb="4">
      <t>コウジョ</t>
    </rPh>
    <phoneticPr fontId="2"/>
  </si>
  <si>
    <t>調整控除2</t>
    <rPh sb="0" eb="2">
      <t>チョウセイ</t>
    </rPh>
    <rPh sb="2" eb="4">
      <t>コウジョ</t>
    </rPh>
    <phoneticPr fontId="3"/>
  </si>
  <si>
    <t>給与調控後</t>
    <rPh sb="0" eb="2">
      <t>キュウヨ</t>
    </rPh>
    <rPh sb="2" eb="3">
      <t>チョウ</t>
    </rPh>
    <rPh sb="3" eb="4">
      <t>ヒカエ</t>
    </rPh>
    <rPh sb="4" eb="5">
      <t>ゴ</t>
    </rPh>
    <phoneticPr fontId="2"/>
  </si>
  <si>
    <t>年金a</t>
    <rPh sb="0" eb="2">
      <t>ネンキン</t>
    </rPh>
    <phoneticPr fontId="2"/>
  </si>
  <si>
    <t>年金b</t>
    <rPh sb="0" eb="2">
      <t>ネンキン</t>
    </rPh>
    <phoneticPr fontId="2"/>
  </si>
  <si>
    <t>年金c</t>
    <rPh sb="0" eb="2">
      <t>ネンキン</t>
    </rPh>
    <phoneticPr fontId="2"/>
  </si>
  <si>
    <t>収入-850万円×10％</t>
    <rPh sb="0" eb="2">
      <t>シュウニュウ</t>
    </rPh>
    <rPh sb="6" eb="8">
      <t>マンエン</t>
    </rPh>
    <phoneticPr fontId="2"/>
  </si>
  <si>
    <t>上限</t>
    <phoneticPr fontId="2"/>
  </si>
  <si>
    <t>　左記いずれか</t>
    <rPh sb="1" eb="3">
      <t>サキ</t>
    </rPh>
    <phoneticPr fontId="2"/>
  </si>
  <si>
    <t>150,000円</t>
    <phoneticPr fontId="2"/>
  </si>
  <si>
    <t>100,000円</t>
    <phoneticPr fontId="2"/>
  </si>
  <si>
    <t>両方あり</t>
    <rPh sb="0" eb="2">
      <t>リョウホウ</t>
    </rPh>
    <phoneticPr fontId="3"/>
  </si>
  <si>
    <t>(A)控除後に(B)控除</t>
    <phoneticPr fontId="2"/>
  </si>
  <si>
    <t>調err</t>
    <rPh sb="0" eb="1">
      <t>チョウ</t>
    </rPh>
    <phoneticPr fontId="2"/>
  </si>
  <si>
    <t>※ 下記に該当する場合は、試算結果と実際の保険税が大きく異なる場合があります。</t>
    <rPh sb="2" eb="4">
      <t>カキ</t>
    </rPh>
    <rPh sb="5" eb="7">
      <t>ガイトウ</t>
    </rPh>
    <rPh sb="9" eb="11">
      <t>バアイ</t>
    </rPh>
    <rPh sb="13" eb="15">
      <t>シサン</t>
    </rPh>
    <rPh sb="15" eb="17">
      <t>ケッカ</t>
    </rPh>
    <rPh sb="18" eb="20">
      <t>ジッサイ</t>
    </rPh>
    <rPh sb="21" eb="23">
      <t>ホケン</t>
    </rPh>
    <rPh sb="23" eb="24">
      <t>ゼイ</t>
    </rPh>
    <rPh sb="25" eb="26">
      <t>オオ</t>
    </rPh>
    <rPh sb="28" eb="29">
      <t>コト</t>
    </rPh>
    <rPh sb="31" eb="33">
      <t>バアイ</t>
    </rPh>
    <phoneticPr fontId="2"/>
  </si>
  <si>
    <t>　・年度途中（４月から翌年３月まで）に40歳、65歳、75歳に到達する方がいる。</t>
    <rPh sb="2" eb="4">
      <t>ネンド</t>
    </rPh>
    <rPh sb="4" eb="6">
      <t>トチュウ</t>
    </rPh>
    <rPh sb="8" eb="9">
      <t>ガツ</t>
    </rPh>
    <rPh sb="11" eb="13">
      <t>ヨクネン</t>
    </rPh>
    <rPh sb="14" eb="15">
      <t>ガツ</t>
    </rPh>
    <rPh sb="21" eb="22">
      <t>サイ</t>
    </rPh>
    <rPh sb="25" eb="26">
      <t>サイ</t>
    </rPh>
    <rPh sb="29" eb="30">
      <t>サイ</t>
    </rPh>
    <rPh sb="31" eb="33">
      <t>トウタツ</t>
    </rPh>
    <rPh sb="35" eb="36">
      <t>カタ</t>
    </rPh>
    <phoneticPr fontId="2"/>
  </si>
  <si>
    <t>　・年度途中（４月から翌年３月まで）で国民健康保険に加入・脱退する方がいる。</t>
    <rPh sb="2" eb="4">
      <t>ネンド</t>
    </rPh>
    <rPh sb="4" eb="6">
      <t>トチュウ</t>
    </rPh>
    <rPh sb="8" eb="9">
      <t>ガツ</t>
    </rPh>
    <rPh sb="11" eb="13">
      <t>ヨクネン</t>
    </rPh>
    <rPh sb="14" eb="15">
      <t>ガツ</t>
    </rPh>
    <rPh sb="19" eb="21">
      <t>コクミン</t>
    </rPh>
    <rPh sb="21" eb="23">
      <t>ケンコウ</t>
    </rPh>
    <rPh sb="23" eb="25">
      <t>ホケン</t>
    </rPh>
    <rPh sb="26" eb="28">
      <t>カニュウ</t>
    </rPh>
    <rPh sb="29" eb="31">
      <t>ダッタイ</t>
    </rPh>
    <rPh sb="33" eb="34">
      <t>カタ</t>
    </rPh>
    <phoneticPr fontId="2"/>
  </si>
  <si>
    <t>　・世帯内に後期高齢者医療保険に加入している方がいる。</t>
    <rPh sb="2" eb="4">
      <t>セタイ</t>
    </rPh>
    <rPh sb="4" eb="5">
      <t>ナイ</t>
    </rPh>
    <rPh sb="6" eb="8">
      <t>コウキ</t>
    </rPh>
    <rPh sb="8" eb="11">
      <t>コウレイシャ</t>
    </rPh>
    <rPh sb="11" eb="13">
      <t>イリョウ</t>
    </rPh>
    <rPh sb="13" eb="15">
      <t>ホケン</t>
    </rPh>
    <rPh sb="16" eb="18">
      <t>カニュウ</t>
    </rPh>
    <rPh sb="22" eb="23">
      <t>カタ</t>
    </rPh>
    <phoneticPr fontId="2"/>
  </si>
  <si>
    <t>　・専従者給与を受けている。又は、事業所得の方で専従者控除がある。</t>
    <rPh sb="2" eb="5">
      <t>センジュウシャ</t>
    </rPh>
    <rPh sb="5" eb="7">
      <t>キュウヨ</t>
    </rPh>
    <rPh sb="8" eb="9">
      <t>ウ</t>
    </rPh>
    <rPh sb="14" eb="15">
      <t>マタ</t>
    </rPh>
    <rPh sb="17" eb="19">
      <t>ジギョウ</t>
    </rPh>
    <rPh sb="19" eb="21">
      <t>ショトク</t>
    </rPh>
    <rPh sb="22" eb="23">
      <t>カタ</t>
    </rPh>
    <rPh sb="24" eb="27">
      <t>センジュウシャ</t>
    </rPh>
    <rPh sb="27" eb="29">
      <t>コウジョ</t>
    </rPh>
    <phoneticPr fontId="2"/>
  </si>
  <si>
    <t>　・土地・建物等の譲渡所得で、譲渡所得にかかる特別控除がある。</t>
    <rPh sb="2" eb="4">
      <t>トチ</t>
    </rPh>
    <rPh sb="5" eb="7">
      <t>タテモノ</t>
    </rPh>
    <rPh sb="7" eb="8">
      <t>トウ</t>
    </rPh>
    <rPh sb="9" eb="11">
      <t>ジョウト</t>
    </rPh>
    <rPh sb="11" eb="13">
      <t>ショトク</t>
    </rPh>
    <rPh sb="15" eb="17">
      <t>ジョウト</t>
    </rPh>
    <rPh sb="17" eb="19">
      <t>ショトク</t>
    </rPh>
    <rPh sb="23" eb="25">
      <t>トクベツ</t>
    </rPh>
    <rPh sb="25" eb="27">
      <t>コウジョ</t>
    </rPh>
    <phoneticPr fontId="2"/>
  </si>
  <si>
    <t>(B)給与・年金あり</t>
    <rPh sb="3" eb="5">
      <t>キュウヨ</t>
    </rPh>
    <rPh sb="6" eb="8">
      <t>ネンキン</t>
    </rPh>
    <phoneticPr fontId="3"/>
  </si>
  <si>
    <t>(A)介護・子育て世帯</t>
    <rPh sb="3" eb="5">
      <t>カイゴ</t>
    </rPh>
    <rPh sb="6" eb="8">
      <t>コソダ</t>
    </rPh>
    <rPh sb="9" eb="11">
      <t>セタイ</t>
    </rPh>
    <phoneticPr fontId="3"/>
  </si>
  <si>
    <r>
      <t xml:space="preserve">月数 </t>
    </r>
    <r>
      <rPr>
        <sz val="8"/>
        <rFont val="HG丸ｺﾞｼｯｸM-PRO"/>
        <family val="3"/>
        <charset val="128"/>
      </rPr>
      <t>kanyu</t>
    </r>
    <rPh sb="0" eb="2">
      <t>ツキスウ</t>
    </rPh>
    <phoneticPr fontId="2"/>
  </si>
  <si>
    <t>　＊注</t>
    <rPh sb="2" eb="3">
      <t>チュウ</t>
    </rPh>
    <phoneticPr fontId="2"/>
  </si>
  <si>
    <t>※ この試算表は、概算額であり、加入状況や軽減適用により賦課額が変動します。</t>
    <rPh sb="4" eb="7">
      <t>シサンヒョウ</t>
    </rPh>
    <rPh sb="9" eb="11">
      <t>ガイサン</t>
    </rPh>
    <rPh sb="11" eb="12">
      <t>ガク</t>
    </rPh>
    <rPh sb="16" eb="18">
      <t>カニュウ</t>
    </rPh>
    <rPh sb="18" eb="20">
      <t>ジョウキョウ</t>
    </rPh>
    <rPh sb="21" eb="23">
      <t>ケイゲン</t>
    </rPh>
    <rPh sb="23" eb="25">
      <t>テキヨウ</t>
    </rPh>
    <rPh sb="28" eb="31">
      <t>フカガク</t>
    </rPh>
    <rPh sb="32" eb="34">
      <t>ヘンドウ</t>
    </rPh>
    <phoneticPr fontId="3"/>
  </si>
  <si>
    <t>a:本人が特別障がい者</t>
    <rPh sb="2" eb="4">
      <t>ホンニン</t>
    </rPh>
    <rPh sb="5" eb="7">
      <t>トクベツ</t>
    </rPh>
    <rPh sb="7" eb="8">
      <t>ショウ</t>
    </rPh>
    <rPh sb="10" eb="11">
      <t>シャ</t>
    </rPh>
    <phoneticPr fontId="3"/>
  </si>
  <si>
    <t>b:23歳未満の扶養親族がいる</t>
    <rPh sb="4" eb="7">
      <t>サイミマン</t>
    </rPh>
    <rPh sb="8" eb="10">
      <t>フヨウ</t>
    </rPh>
    <rPh sb="10" eb="12">
      <t>シンゾク</t>
    </rPh>
    <phoneticPr fontId="3"/>
  </si>
  <si>
    <t>c:同一生計配偶者or扶養親族が特別障がい者</t>
    <rPh sb="2" eb="4">
      <t>ドウイツ</t>
    </rPh>
    <rPh sb="4" eb="6">
      <t>セイケイ</t>
    </rPh>
    <rPh sb="6" eb="9">
      <t>ハイグウシャ</t>
    </rPh>
    <rPh sb="11" eb="13">
      <t>フヨウ</t>
    </rPh>
    <rPh sb="13" eb="15">
      <t>シンゾク</t>
    </rPh>
    <rPh sb="16" eb="18">
      <t>トクベツ</t>
    </rPh>
    <rPh sb="18" eb="19">
      <t>ショウ</t>
    </rPh>
    <rPh sb="21" eb="22">
      <t>シャ</t>
    </rPh>
    <phoneticPr fontId="3"/>
  </si>
  <si>
    <t xml:space="preserve">年税額 </t>
    <rPh sb="0" eb="1">
      <t>ネン</t>
    </rPh>
    <rPh sb="1" eb="3">
      <t>ゼイガク</t>
    </rPh>
    <phoneticPr fontId="2"/>
  </si>
  <si>
    <t xml:space="preserve">1ケ月あたり </t>
    <rPh sb="1" eb="3">
      <t>カゲツ</t>
    </rPh>
    <phoneticPr fontId="2"/>
  </si>
  <si>
    <t>・年金収入には、遺族年金・障害年金は除いて入力してください。</t>
    <rPh sb="21" eb="23">
      <t>ニュウリョク</t>
    </rPh>
    <phoneticPr fontId="2"/>
  </si>
  <si>
    <t>・分離課税所得がマイナスの場合は０円とみなすため、マイナス分は入力しない。</t>
    <rPh sb="1" eb="3">
      <t>ブンリ</t>
    </rPh>
    <rPh sb="3" eb="5">
      <t>カゼイ</t>
    </rPh>
    <rPh sb="5" eb="7">
      <t>ショトク</t>
    </rPh>
    <rPh sb="13" eb="15">
      <t>バアイ</t>
    </rPh>
    <rPh sb="17" eb="18">
      <t>エン</t>
    </rPh>
    <rPh sb="29" eb="30">
      <t>ブン</t>
    </rPh>
    <rPh sb="31" eb="33">
      <t>ニュウリョク</t>
    </rPh>
    <phoneticPr fontId="2"/>
  </si>
  <si>
    <r>
      <t>年齢区分</t>
    </r>
    <r>
      <rPr>
        <sz val="9"/>
        <rFont val="HG丸ｺﾞｼｯｸM-PRO"/>
        <family val="3"/>
        <charset val="128"/>
      </rPr>
      <t>(1月1日時点）</t>
    </r>
    <rPh sb="0" eb="2">
      <t>ネンレイ</t>
    </rPh>
    <rPh sb="2" eb="4">
      <t>クブン</t>
    </rPh>
    <rPh sb="6" eb="7">
      <t>ガツ</t>
    </rPh>
    <rPh sb="8" eb="9">
      <t>ニチ</t>
    </rPh>
    <rPh sb="9" eb="11">
      <t>ジテン</t>
    </rPh>
    <phoneticPr fontId="3"/>
  </si>
  <si>
    <t xml:space="preserve"> 後期高齢者支援金分</t>
    <rPh sb="1" eb="3">
      <t>コウキ</t>
    </rPh>
    <rPh sb="3" eb="6">
      <t>コウレイシャ</t>
    </rPh>
    <rPh sb="6" eb="9">
      <t>シエンキン</t>
    </rPh>
    <rPh sb="9" eb="10">
      <t>ブン</t>
    </rPh>
    <phoneticPr fontId="3"/>
  </si>
  <si>
    <t xml:space="preserve"> 介護分（40歳～64歳）</t>
    <rPh sb="1" eb="3">
      <t>カイゴ</t>
    </rPh>
    <rPh sb="3" eb="4">
      <t>ブン</t>
    </rPh>
    <rPh sb="7" eb="8">
      <t>サイ</t>
    </rPh>
    <rPh sb="11" eb="12">
      <t>サイ</t>
    </rPh>
    <phoneticPr fontId="3"/>
  </si>
  <si>
    <t>② 所得割</t>
    <rPh sb="2" eb="4">
      <t>ショトク</t>
    </rPh>
    <rPh sb="4" eb="5">
      <t>ワリ</t>
    </rPh>
    <phoneticPr fontId="3"/>
  </si>
  <si>
    <t>① 算定基礎額　×</t>
    <rPh sb="2" eb="4">
      <t>サンテイ</t>
    </rPh>
    <rPh sb="4" eb="6">
      <t>キソ</t>
    </rPh>
    <rPh sb="6" eb="7">
      <t>ガク</t>
    </rPh>
    <phoneticPr fontId="3"/>
  </si>
  <si>
    <t>④ 均等割（一人あたり）</t>
    <rPh sb="2" eb="5">
      <t>キントウワリ</t>
    </rPh>
    <rPh sb="6" eb="8">
      <t>ヒトリ</t>
    </rPh>
    <phoneticPr fontId="3"/>
  </si>
  <si>
    <t>⑤ 平等割（一世帯あたり）</t>
    <rPh sb="2" eb="4">
      <t>ビョウドウ</t>
    </rPh>
    <rPh sb="4" eb="5">
      <t>ワリ</t>
    </rPh>
    <rPh sb="6" eb="9">
      <t>イッセタイ</t>
    </rPh>
    <phoneticPr fontId="3"/>
  </si>
  <si>
    <t>世帯員ごとの国保税の内訳は…</t>
    <rPh sb="0" eb="3">
      <t>セタイイン</t>
    </rPh>
    <rPh sb="6" eb="8">
      <t>コクホ</t>
    </rPh>
    <rPh sb="8" eb="9">
      <t>ゼイ</t>
    </rPh>
    <rPh sb="10" eb="12">
      <t>ウチワケ</t>
    </rPh>
    <phoneticPr fontId="2"/>
  </si>
  <si>
    <t>円</t>
    <rPh sb="0" eb="1">
      <t>エン</t>
    </rPh>
    <phoneticPr fontId="2"/>
  </si>
  <si>
    <t>内訳金額</t>
    <rPh sb="0" eb="2">
      <t>ウチワケ</t>
    </rPh>
    <rPh sb="2" eb="4">
      <t>キンガク</t>
    </rPh>
    <phoneticPr fontId="2"/>
  </si>
  <si>
    <t>合計</t>
    <rPh sb="0" eb="2">
      <t>ゴウケイ</t>
    </rPh>
    <phoneticPr fontId="2"/>
  </si>
  <si>
    <t>合　計</t>
    <rPh sb="0" eb="1">
      <t>ゴウ</t>
    </rPh>
    <rPh sb="2" eb="3">
      <t>ケイ</t>
    </rPh>
    <phoneticPr fontId="2"/>
  </si>
  <si>
    <t>※ 税額の内訳計算について、世帯ごとにかかる平等割は加入者数で案分しています。</t>
    <rPh sb="2" eb="4">
      <t>ゼイガク</t>
    </rPh>
    <rPh sb="5" eb="7">
      <t>ウチワケ</t>
    </rPh>
    <rPh sb="7" eb="9">
      <t>ケイサン</t>
    </rPh>
    <rPh sb="14" eb="16">
      <t>セタイ</t>
    </rPh>
    <rPh sb="22" eb="24">
      <t>ビョウドウ</t>
    </rPh>
    <rPh sb="24" eb="25">
      <t>ワリ</t>
    </rPh>
    <rPh sb="26" eb="29">
      <t>カニュウシャ</t>
    </rPh>
    <rPh sb="29" eb="30">
      <t>スウ</t>
    </rPh>
    <rPh sb="31" eb="33">
      <t>アンブン</t>
    </rPh>
    <phoneticPr fontId="2"/>
  </si>
  <si>
    <t>　 また、賦課限度額に達している世帯については、課税所得を元にそれぞれ案分計算</t>
    <rPh sb="5" eb="7">
      <t>フカ</t>
    </rPh>
    <rPh sb="7" eb="9">
      <t>ゲンド</t>
    </rPh>
    <rPh sb="9" eb="10">
      <t>ガク</t>
    </rPh>
    <rPh sb="11" eb="12">
      <t>タッ</t>
    </rPh>
    <rPh sb="16" eb="18">
      <t>セタイ</t>
    </rPh>
    <rPh sb="24" eb="26">
      <t>カゼイ</t>
    </rPh>
    <rPh sb="26" eb="28">
      <t>ショトク</t>
    </rPh>
    <rPh sb="29" eb="30">
      <t>モト</t>
    </rPh>
    <rPh sb="35" eb="37">
      <t>アンブン</t>
    </rPh>
    <rPh sb="37" eb="39">
      <t>ケイサン</t>
    </rPh>
    <phoneticPr fontId="2"/>
  </si>
  <si>
    <t>　 しています。</t>
    <phoneticPr fontId="2"/>
  </si>
  <si>
    <t>　 あります。</t>
    <phoneticPr fontId="2"/>
  </si>
  <si>
    <t>◎</t>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</si>
  <si>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</si>
  <si>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</si>
  <si>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</si>
  <si>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</si>
  <si>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</si>
  <si>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第６期</t>
    <rPh sb="0" eb="1">
      <t>ダイ</t>
    </rPh>
    <rPh sb="2" eb="3">
      <t>キ</t>
    </rPh>
    <phoneticPr fontId="2"/>
  </si>
  <si>
    <t>第７期</t>
    <rPh sb="0" eb="1">
      <t>ダイ</t>
    </rPh>
    <rPh sb="2" eb="3">
      <t>キ</t>
    </rPh>
    <phoneticPr fontId="2"/>
  </si>
  <si>
    <t>第８期</t>
    <rPh sb="0" eb="1">
      <t>ダイ</t>
    </rPh>
    <rPh sb="2" eb="3">
      <t>キ</t>
    </rPh>
    <phoneticPr fontId="2"/>
  </si>
  <si>
    <t>第９期</t>
    <rPh sb="0" eb="1">
      <t>ダイ</t>
    </rPh>
    <rPh sb="2" eb="3">
      <t>キ</t>
    </rPh>
    <phoneticPr fontId="2"/>
  </si>
  <si>
    <t>納税額</t>
    <rPh sb="0" eb="2">
      <t>ノウゼイ</t>
    </rPh>
    <rPh sb="2" eb="3">
      <t>ガク</t>
    </rPh>
    <phoneticPr fontId="2"/>
  </si>
  <si>
    <t>納期限</t>
    <rPh sb="0" eb="3">
      <t>ノウキゲン</t>
    </rPh>
    <phoneticPr fontId="2"/>
  </si>
  <si>
    <t>合  計</t>
    <rPh sb="0" eb="1">
      <t>ゴウ</t>
    </rPh>
    <rPh sb="3" eb="4">
      <t>ケイ</t>
    </rPh>
    <phoneticPr fontId="2"/>
  </si>
  <si>
    <t>納  期</t>
    <rPh sb="0" eb="1">
      <t>ノウ</t>
    </rPh>
    <rPh sb="3" eb="4">
      <t>キ</t>
    </rPh>
    <phoneticPr fontId="2"/>
  </si>
  <si>
    <t>伊賀市では、国保税を年９回（7月末から翌年3月末）の納期に分けてお支払いいただきます。</t>
    <rPh sb="0" eb="3">
      <t>イガシ</t>
    </rPh>
    <rPh sb="6" eb="8">
      <t>コクホ</t>
    </rPh>
    <rPh sb="8" eb="9">
      <t>ゼイ</t>
    </rPh>
    <rPh sb="10" eb="11">
      <t>ネン</t>
    </rPh>
    <rPh sb="12" eb="13">
      <t>カイ</t>
    </rPh>
    <rPh sb="15" eb="16">
      <t>ガツ</t>
    </rPh>
    <rPh sb="16" eb="17">
      <t>マツ</t>
    </rPh>
    <rPh sb="19" eb="21">
      <t>ヨクネン</t>
    </rPh>
    <rPh sb="22" eb="23">
      <t>ガツ</t>
    </rPh>
    <rPh sb="23" eb="24">
      <t>マツ</t>
    </rPh>
    <rPh sb="26" eb="28">
      <t>ノウキ</t>
    </rPh>
    <rPh sb="29" eb="30">
      <t>ワ</t>
    </rPh>
    <rPh sb="33" eb="35">
      <t>シハラ</t>
    </rPh>
    <phoneticPr fontId="2"/>
  </si>
  <si>
    <t>【普通徴収（納付書払いもしくは口座振替）の場合】</t>
    <rPh sb="1" eb="3">
      <t>フツウ</t>
    </rPh>
    <rPh sb="3" eb="5">
      <t>チョウシュウ</t>
    </rPh>
    <rPh sb="6" eb="9">
      <t>ノウフショ</t>
    </rPh>
    <rPh sb="9" eb="10">
      <t>バラ</t>
    </rPh>
    <rPh sb="15" eb="17">
      <t>コウザ</t>
    </rPh>
    <rPh sb="17" eb="19">
      <t>フリカエ</t>
    </rPh>
    <rPh sb="21" eb="23">
      <t>バアイ</t>
    </rPh>
    <phoneticPr fontId="2"/>
  </si>
  <si>
    <t>１年間の税額を9回に分けてお支払いいただきますので、当該納期の金額が当月分ということでは</t>
    <rPh sb="1" eb="3">
      <t>ネンカン</t>
    </rPh>
    <rPh sb="4" eb="6">
      <t>ゼイガク</t>
    </rPh>
    <rPh sb="8" eb="9">
      <t>カイ</t>
    </rPh>
    <rPh sb="10" eb="11">
      <t>ワ</t>
    </rPh>
    <rPh sb="14" eb="16">
      <t>シハラ</t>
    </rPh>
    <rPh sb="26" eb="28">
      <t>トウガイ</t>
    </rPh>
    <rPh sb="28" eb="30">
      <t>ノウキ</t>
    </rPh>
    <rPh sb="31" eb="33">
      <t>キンガク</t>
    </rPh>
    <rPh sb="34" eb="37">
      <t>トウゲツブン</t>
    </rPh>
    <phoneticPr fontId="2"/>
  </si>
  <si>
    <t>ありません。</t>
    <phoneticPr fontId="2"/>
  </si>
  <si>
    <t>なお、７月以降に国保加入手続きをされた場合は基本的に手続きした月の翌月に納税通知書が発送</t>
    <rPh sb="4" eb="5">
      <t>ガツ</t>
    </rPh>
    <rPh sb="5" eb="7">
      <t>イコウ</t>
    </rPh>
    <rPh sb="8" eb="10">
      <t>コクホ</t>
    </rPh>
    <rPh sb="10" eb="12">
      <t>カニュウ</t>
    </rPh>
    <rPh sb="12" eb="14">
      <t>テツヅ</t>
    </rPh>
    <rPh sb="19" eb="21">
      <t>バアイ</t>
    </rPh>
    <rPh sb="22" eb="25">
      <t>キホンテキ</t>
    </rPh>
    <rPh sb="26" eb="28">
      <t>テツヅ</t>
    </rPh>
    <rPh sb="31" eb="32">
      <t>ツキ</t>
    </rPh>
    <rPh sb="33" eb="35">
      <t>ヨクゲツ</t>
    </rPh>
    <rPh sb="36" eb="38">
      <t>ノウゼイ</t>
    </rPh>
    <rPh sb="38" eb="41">
      <t>ツウチショ</t>
    </rPh>
    <rPh sb="42" eb="44">
      <t>ハッソウ</t>
    </rPh>
    <phoneticPr fontId="2"/>
  </si>
  <si>
    <t>されます。</t>
    <phoneticPr fontId="2"/>
  </si>
  <si>
    <t>【特別徴収（年金天引き）の場合】</t>
    <rPh sb="1" eb="3">
      <t>トクベツ</t>
    </rPh>
    <rPh sb="3" eb="5">
      <t>チョウシュウ</t>
    </rPh>
    <rPh sb="6" eb="8">
      <t>ネンキン</t>
    </rPh>
    <rPh sb="8" eb="10">
      <t>テンビ</t>
    </rPh>
    <rPh sb="13" eb="15">
      <t>バアイ</t>
    </rPh>
    <phoneticPr fontId="2"/>
  </si>
  <si>
    <t>支給年金から予め天引きさせていただきます。</t>
    <rPh sb="0" eb="2">
      <t>シキュウ</t>
    </rPh>
    <rPh sb="2" eb="4">
      <t>ネンキン</t>
    </rPh>
    <rPh sb="6" eb="7">
      <t>アラカジ</t>
    </rPh>
    <rPh sb="8" eb="10">
      <t>テンビ</t>
    </rPh>
    <phoneticPr fontId="2"/>
  </si>
  <si>
    <t>天引き金額については、毎年７月に送付される「国民健康保険税納税通知書」もしくは、異動等が</t>
    <rPh sb="0" eb="2">
      <t>テンビ</t>
    </rPh>
    <rPh sb="3" eb="5">
      <t>キンガク</t>
    </rPh>
    <rPh sb="11" eb="13">
      <t>マイトシ</t>
    </rPh>
    <rPh sb="14" eb="15">
      <t>ガツ</t>
    </rPh>
    <rPh sb="16" eb="18">
      <t>ソウフ</t>
    </rPh>
    <rPh sb="22" eb="24">
      <t>コクミン</t>
    </rPh>
    <rPh sb="24" eb="26">
      <t>ケンコウ</t>
    </rPh>
    <rPh sb="26" eb="28">
      <t>ホケン</t>
    </rPh>
    <rPh sb="28" eb="29">
      <t>ゼイ</t>
    </rPh>
    <rPh sb="29" eb="31">
      <t>ノウゼイ</t>
    </rPh>
    <rPh sb="31" eb="34">
      <t>ツウチショ</t>
    </rPh>
    <rPh sb="40" eb="42">
      <t>イドウ</t>
    </rPh>
    <rPh sb="42" eb="43">
      <t>トウ</t>
    </rPh>
    <phoneticPr fontId="2"/>
  </si>
  <si>
    <t>あった時に送付される「国民健康保険税納税通知書兼変更通知書」で確認できます。</t>
    <rPh sb="3" eb="4">
      <t>トキ</t>
    </rPh>
    <rPh sb="5" eb="7">
      <t>ソウフ</t>
    </rPh>
    <rPh sb="11" eb="13">
      <t>コクミン</t>
    </rPh>
    <rPh sb="13" eb="15">
      <t>ケンコウ</t>
    </rPh>
    <rPh sb="15" eb="17">
      <t>ホケン</t>
    </rPh>
    <rPh sb="17" eb="18">
      <t>ゼイ</t>
    </rPh>
    <rPh sb="18" eb="20">
      <t>ノウゼイ</t>
    </rPh>
    <rPh sb="20" eb="23">
      <t>ツウチショ</t>
    </rPh>
    <rPh sb="23" eb="24">
      <t>ケン</t>
    </rPh>
    <rPh sb="24" eb="26">
      <t>ヘンコウ</t>
    </rPh>
    <rPh sb="26" eb="29">
      <t>ツウチショ</t>
    </rPh>
    <rPh sb="31" eb="33">
      <t>カクニン</t>
    </rPh>
    <phoneticPr fontId="2"/>
  </si>
  <si>
    <t>お問い合わせ先　　伊賀市保険年金課　保険年金係　☎０５９５－２２－９６５９</t>
    <rPh sb="1" eb="2">
      <t>ト</t>
    </rPh>
    <rPh sb="3" eb="4">
      <t>ア</t>
    </rPh>
    <rPh sb="6" eb="7">
      <t>サキ</t>
    </rPh>
    <rPh sb="9" eb="12">
      <t>イガシ</t>
    </rPh>
    <rPh sb="12" eb="14">
      <t>ホケン</t>
    </rPh>
    <rPh sb="14" eb="16">
      <t>ネンキン</t>
    </rPh>
    <rPh sb="16" eb="17">
      <t>カ</t>
    </rPh>
    <rPh sb="18" eb="20">
      <t>ホケン</t>
    </rPh>
    <rPh sb="20" eb="22">
      <t>ネンキン</t>
    </rPh>
    <rPh sb="22" eb="23">
      <t>ガカリ</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</si>
  <si>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</si>
  <si>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</si>
  <si>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</si>
  <si>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</si>
  <si>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</si>
  <si>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</si>
  <si>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</si>
  <si>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</si>
  <si>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医療所割</t>
    <rPh sb="0" eb="2">
      <t>イリョウ</t>
    </rPh>
    <rPh sb="2" eb="3">
      <t>ショ</t>
    </rPh>
    <rPh sb="3" eb="4">
      <t>ワ</t>
    </rPh>
    <phoneticPr fontId="2"/>
  </si>
  <si>
    <t>医療均割</t>
    <rPh sb="0" eb="2">
      <t>イリョウ</t>
    </rPh>
    <rPh sb="2" eb="3">
      <t>キン</t>
    </rPh>
    <rPh sb="3" eb="4">
      <t>ワリ</t>
    </rPh>
    <phoneticPr fontId="2"/>
  </si>
  <si>
    <t>医療平割</t>
    <rPh sb="0" eb="2">
      <t>イリョウ</t>
    </rPh>
    <rPh sb="2" eb="3">
      <t>タイラ</t>
    </rPh>
    <rPh sb="3" eb="4">
      <t>ワ</t>
    </rPh>
    <phoneticPr fontId="2"/>
  </si>
  <si>
    <t>支援所割</t>
    <rPh sb="0" eb="2">
      <t>シエン</t>
    </rPh>
    <rPh sb="2" eb="3">
      <t>ショ</t>
    </rPh>
    <rPh sb="3" eb="4">
      <t>ワ</t>
    </rPh>
    <phoneticPr fontId="2"/>
  </si>
  <si>
    <t>支援均割</t>
    <rPh sb="0" eb="2">
      <t>シエン</t>
    </rPh>
    <rPh sb="2" eb="3">
      <t>キン</t>
    </rPh>
    <rPh sb="3" eb="4">
      <t>ワリ</t>
    </rPh>
    <phoneticPr fontId="2"/>
  </si>
  <si>
    <t>支援平割</t>
    <rPh sb="0" eb="2">
      <t>シエン</t>
    </rPh>
    <rPh sb="2" eb="3">
      <t>ビョウ</t>
    </rPh>
    <rPh sb="3" eb="4">
      <t>ワリ</t>
    </rPh>
    <phoneticPr fontId="2"/>
  </si>
  <si>
    <t>介護所割</t>
    <rPh sb="0" eb="2">
      <t>カイゴ</t>
    </rPh>
    <rPh sb="2" eb="3">
      <t>ショ</t>
    </rPh>
    <rPh sb="3" eb="4">
      <t>ワ</t>
    </rPh>
    <phoneticPr fontId="2"/>
  </si>
  <si>
    <t>介護均割</t>
    <rPh sb="0" eb="2">
      <t>カイゴ</t>
    </rPh>
    <rPh sb="2" eb="3">
      <t>キン</t>
    </rPh>
    <rPh sb="3" eb="4">
      <t>ワリ</t>
    </rPh>
    <phoneticPr fontId="2"/>
  </si>
  <si>
    <t>介護平割</t>
    <rPh sb="0" eb="2">
      <t>カイゴ</t>
    </rPh>
    <rPh sb="2" eb="3">
      <t>ビョウ</t>
    </rPh>
    <rPh sb="3" eb="4">
      <t>ワリ</t>
    </rPh>
    <phoneticPr fontId="2"/>
  </si>
  <si>
    <t>案分</t>
    <rPh sb="0" eb="2">
      <t>アンブン</t>
    </rPh>
    <phoneticPr fontId="2"/>
  </si>
  <si>
    <t>医療合計</t>
    <rPh sb="0" eb="2">
      <t>イリョウ</t>
    </rPh>
    <rPh sb="2" eb="4">
      <t>ゴウケイ</t>
    </rPh>
    <phoneticPr fontId="2"/>
  </si>
  <si>
    <t>医療計</t>
    <rPh sb="0" eb="2">
      <t>イリョウ</t>
    </rPh>
    <rPh sb="2" eb="3">
      <t>ケイ</t>
    </rPh>
    <phoneticPr fontId="2"/>
  </si>
  <si>
    <t>支援計</t>
    <rPh sb="0" eb="2">
      <t>シエン</t>
    </rPh>
    <rPh sb="2" eb="3">
      <t>ケイ</t>
    </rPh>
    <phoneticPr fontId="2"/>
  </si>
  <si>
    <t>支援合計</t>
    <rPh sb="0" eb="2">
      <t>シエン</t>
    </rPh>
    <rPh sb="2" eb="4">
      <t>ゴウケイ</t>
    </rPh>
    <phoneticPr fontId="2"/>
  </si>
  <si>
    <t>介護計</t>
    <rPh sb="0" eb="2">
      <t>カイゴ</t>
    </rPh>
    <rPh sb="2" eb="3">
      <t>ケイ</t>
    </rPh>
    <phoneticPr fontId="2"/>
  </si>
  <si>
    <t>介護合計</t>
    <rPh sb="0" eb="2">
      <t>カイゴ</t>
    </rPh>
    <rPh sb="2" eb="4">
      <t>ゴウケイ</t>
    </rPh>
    <phoneticPr fontId="2"/>
  </si>
  <si>
    <t>納期別の国保税は…</t>
    <rPh sb="0" eb="2">
      <t>ノウキ</t>
    </rPh>
    <rPh sb="2" eb="3">
      <t>ベツ</t>
    </rPh>
    <rPh sb="4" eb="6">
      <t>コクホ</t>
    </rPh>
    <rPh sb="6" eb="7">
      <t>ゼイ</t>
    </rPh>
    <phoneticPr fontId="2"/>
  </si>
  <si>
    <t>　　　遡及して加入される場合は期別ごとの金額が高額になる可能性がありますのでご注意ください。</t>
    <rPh sb="3" eb="5">
      <t>ソキュウ</t>
    </rPh>
    <rPh sb="7" eb="9">
      <t>カニュウ</t>
    </rPh>
    <rPh sb="12" eb="14">
      <t>バアイ</t>
    </rPh>
    <rPh sb="15" eb="16">
      <t>キ</t>
    </rPh>
    <rPh sb="16" eb="17">
      <t>ベツ</t>
    </rPh>
    <rPh sb="20" eb="22">
      <t>キンガク</t>
    </rPh>
    <rPh sb="23" eb="25">
      <t>コウガク</t>
    </rPh>
    <rPh sb="28" eb="31">
      <t>カノウセイ</t>
    </rPh>
    <rPh sb="39" eb="41">
      <t>チュウイ</t>
    </rPh>
    <phoneticPr fontId="2"/>
  </si>
  <si>
    <t>※ 1ケ月あたりの保険税額と、各期の納付税額は異なります。</t>
    <rPh sb="3" eb="5">
      <t>カゲツ</t>
    </rPh>
    <rPh sb="9" eb="11">
      <t>ホケン</t>
    </rPh>
    <rPh sb="11" eb="12">
      <t>ゼイ</t>
    </rPh>
    <rPh sb="12" eb="13">
      <t>ガク</t>
    </rPh>
    <rPh sb="15" eb="17">
      <t>カクキ</t>
    </rPh>
    <rPh sb="18" eb="20">
      <t>ノウフ</t>
    </rPh>
    <rPh sb="20" eb="22">
      <t>ゼイガク</t>
    </rPh>
    <rPh sb="23" eb="24">
      <t>コト</t>
    </rPh>
    <phoneticPr fontId="2"/>
  </si>
  <si>
    <t>１期あたり1.333ケ月分の金額となるため、国保税概算の1ケ月あたりの金額とは異なります。</t>
    <rPh sb="1" eb="2">
      <t>キ</t>
    </rPh>
    <rPh sb="10" eb="12">
      <t>カゲツ</t>
    </rPh>
    <rPh sb="12" eb="13">
      <t>ブン</t>
    </rPh>
    <rPh sb="14" eb="16">
      <t>キンガク</t>
    </rPh>
    <rPh sb="22" eb="24">
      <t>コクホ</t>
    </rPh>
    <rPh sb="24" eb="25">
      <t>ゼイ</t>
    </rPh>
    <rPh sb="25" eb="27">
      <t>ガイサン</t>
    </rPh>
    <rPh sb="29" eb="31">
      <t>カゲツ</t>
    </rPh>
    <rPh sb="35" eb="37">
      <t>キンガク</t>
    </rPh>
    <rPh sb="39" eb="40">
      <t>コト</t>
    </rPh>
    <phoneticPr fontId="2"/>
  </si>
  <si>
    <t>・擬制世帯主の方も軽減判定に含まれます。入力後に「擬主」●を選択してください。</t>
    <rPh sb="1" eb="3">
      <t>ギセイ</t>
    </rPh>
    <rPh sb="3" eb="6">
      <t>セタイヌシ</t>
    </rPh>
    <rPh sb="7" eb="8">
      <t>カタ</t>
    </rPh>
    <rPh sb="9" eb="11">
      <t>ケイゲン</t>
    </rPh>
    <rPh sb="11" eb="13">
      <t>ハンテイ</t>
    </rPh>
    <rPh sb="14" eb="15">
      <t>フク</t>
    </rPh>
    <rPh sb="20" eb="23">
      <t>ニュウリョクゴ</t>
    </rPh>
    <rPh sb="25" eb="26">
      <t>ギ</t>
    </rPh>
    <rPh sb="26" eb="27">
      <t>ヌシ</t>
    </rPh>
    <rPh sb="30" eb="32">
      <t>センタク</t>
    </rPh>
    <phoneticPr fontId="2"/>
  </si>
  <si>
    <t>　プラスの場合は「その他の所得」に加算してください。</t>
    <rPh sb="5" eb="7">
      <t>バアイ</t>
    </rPh>
    <rPh sb="11" eb="12">
      <t>タ</t>
    </rPh>
    <rPh sb="13" eb="15">
      <t>ショトク</t>
    </rPh>
    <rPh sb="17" eb="19">
      <t>カサン</t>
    </rPh>
    <phoneticPr fontId="2"/>
  </si>
  <si>
    <t>・給与収入・年金収入以外の所得がある場合は「その他の所得」へ入力してください。</t>
    <rPh sb="1" eb="3">
      <t>キュウヨ</t>
    </rPh>
    <rPh sb="3" eb="5">
      <t>シュウニュウ</t>
    </rPh>
    <rPh sb="6" eb="8">
      <t>ネンキン</t>
    </rPh>
    <rPh sb="8" eb="10">
      <t>シュウニュウ</t>
    </rPh>
    <rPh sb="10" eb="12">
      <t>イガイ</t>
    </rPh>
    <rPh sb="13" eb="15">
      <t>ショトク</t>
    </rPh>
    <rPh sb="18" eb="20">
      <t>バアイ</t>
    </rPh>
    <rPh sb="24" eb="25">
      <t>ホカ</t>
    </rPh>
    <rPh sb="26" eb="28">
      <t>ショトク</t>
    </rPh>
    <rPh sb="30" eb="32">
      <t>ニュウリョク</t>
    </rPh>
    <phoneticPr fontId="2"/>
  </si>
  <si>
    <t xml:space="preserve"> 医療分</t>
    <rPh sb="1" eb="3">
      <t>イリョウ</t>
    </rPh>
    <rPh sb="3" eb="4">
      <t>ブン</t>
    </rPh>
    <phoneticPr fontId="2"/>
  </si>
  <si>
    <t>※ 年度途中で加入された場合はこの通りではありません。</t>
    <rPh sb="2" eb="4">
      <t>ネンド</t>
    </rPh>
    <rPh sb="4" eb="6">
      <t>トチュウ</t>
    </rPh>
    <rPh sb="7" eb="9">
      <t>カニュウ</t>
    </rPh>
    <rPh sb="12" eb="14">
      <t>バアイ</t>
    </rPh>
    <rPh sb="17" eb="18">
      <t>トオ</t>
    </rPh>
    <phoneticPr fontId="2"/>
  </si>
  <si>
    <t>　 手続きされた月の翌月から保険税が割り振られるため、手続きする時期により開始納期が変わります。</t>
    <rPh sb="2" eb="4">
      <t>テツヅ</t>
    </rPh>
    <rPh sb="8" eb="9">
      <t>ツキ</t>
    </rPh>
    <rPh sb="10" eb="12">
      <t>ヨクゲツ</t>
    </rPh>
    <rPh sb="14" eb="16">
      <t>ホケン</t>
    </rPh>
    <rPh sb="16" eb="17">
      <t>ゼイ</t>
    </rPh>
    <rPh sb="18" eb="19">
      <t>ワ</t>
    </rPh>
    <rPh sb="20" eb="21">
      <t>フ</t>
    </rPh>
    <rPh sb="27" eb="29">
      <t>テツヅ</t>
    </rPh>
    <rPh sb="32" eb="34">
      <t>ジキ</t>
    </rPh>
    <rPh sb="37" eb="39">
      <t>カイシ</t>
    </rPh>
    <rPh sb="39" eb="41">
      <t>ノウキ</t>
    </rPh>
    <rPh sb="42" eb="43">
      <t>カ</t>
    </rPh>
    <phoneticPr fontId="2"/>
  </si>
  <si>
    <t>※ 算定基礎額は合計所得から基礎控除を引いた金額です。</t>
  </si>
  <si>
    <r>
      <t>64歳</t>
    </r>
    <r>
      <rPr>
        <sz val="9"/>
        <rFont val="HG丸ｺﾞｼｯｸM-PRO"/>
        <family val="3"/>
        <charset val="128"/>
      </rPr>
      <t>(4/1までに65歳到達）</t>
    </r>
    <rPh sb="2" eb="3">
      <t>サイ</t>
    </rPh>
    <rPh sb="12" eb="13">
      <t>サイ</t>
    </rPh>
    <rPh sb="13" eb="15">
      <t>トウタツ</t>
    </rPh>
    <phoneticPr fontId="2"/>
  </si>
  <si>
    <t>※ 端数処理の関係上、内訳金額の合計と年間の保険税額の合計に差額が生じる場合が</t>
    <rPh sb="2" eb="4">
      <t>ハスウ</t>
    </rPh>
    <rPh sb="4" eb="6">
      <t>ショリ</t>
    </rPh>
    <rPh sb="7" eb="10">
      <t>カンケイジョウ</t>
    </rPh>
    <rPh sb="11" eb="13">
      <t>ウチワケ</t>
    </rPh>
    <rPh sb="13" eb="15">
      <t>キンガク</t>
    </rPh>
    <rPh sb="16" eb="18">
      <t>ゴウケイ</t>
    </rPh>
    <rPh sb="19" eb="21">
      <t>ネンカン</t>
    </rPh>
    <rPh sb="22" eb="24">
      <t>ホケン</t>
    </rPh>
    <rPh sb="24" eb="25">
      <t>ゼイ</t>
    </rPh>
    <rPh sb="25" eb="26">
      <t>ガク</t>
    </rPh>
    <rPh sb="27" eb="29">
      <t>ゴウケイ</t>
    </rPh>
    <rPh sb="30" eb="32">
      <t>サガク</t>
    </rPh>
    <rPh sb="33" eb="34">
      <t>ショウ</t>
    </rPh>
    <rPh sb="36" eb="38">
      <t>バアイ</t>
    </rPh>
    <phoneticPr fontId="2"/>
  </si>
  <si>
    <t>※ 非自発は3/10金額</t>
    <rPh sb="2" eb="3">
      <t>ヒ</t>
    </rPh>
    <rPh sb="3" eb="5">
      <t>ジハツ</t>
    </rPh>
    <rPh sb="10" eb="12">
      <t>キンガク</t>
    </rPh>
    <phoneticPr fontId="2"/>
  </si>
  <si>
    <t>【給与収入の場合】</t>
    <rPh sb="1" eb="3">
      <t>キュウヨ</t>
    </rPh>
    <rPh sb="3" eb="5">
      <t>シュウニュウ</t>
    </rPh>
    <rPh sb="6" eb="8">
      <t>バアイ</t>
    </rPh>
    <phoneticPr fontId="2"/>
  </si>
  <si>
    <t>支払を受ける者</t>
    <rPh sb="0" eb="2">
      <t>シハライ</t>
    </rPh>
    <rPh sb="3" eb="4">
      <t>ウ</t>
    </rPh>
    <rPh sb="6" eb="7">
      <t>モノ</t>
    </rPh>
    <phoneticPr fontId="2"/>
  </si>
  <si>
    <t>住所又は居所</t>
    <rPh sb="0" eb="2">
      <t>ジュウショ</t>
    </rPh>
    <rPh sb="2" eb="3">
      <t>マタ</t>
    </rPh>
    <rPh sb="4" eb="6">
      <t>キョショ</t>
    </rPh>
    <phoneticPr fontId="2"/>
  </si>
  <si>
    <t>伊賀市四十九町3184</t>
    <rPh sb="0" eb="3">
      <t>イガシ</t>
    </rPh>
    <rPh sb="3" eb="6">
      <t>シジュウク</t>
    </rPh>
    <rPh sb="6" eb="7">
      <t>チョウ</t>
    </rPh>
    <phoneticPr fontId="2"/>
  </si>
  <si>
    <t>氏名</t>
    <rPh sb="0" eb="2">
      <t>シメイ</t>
    </rPh>
    <phoneticPr fontId="2"/>
  </si>
  <si>
    <t>種別</t>
    <rPh sb="0" eb="2">
      <t>シュベツ</t>
    </rPh>
    <phoneticPr fontId="2"/>
  </si>
  <si>
    <t>支払金額</t>
    <rPh sb="0" eb="2">
      <t>シハライ</t>
    </rPh>
    <rPh sb="2" eb="4">
      <t>キンガク</t>
    </rPh>
    <phoneticPr fontId="2"/>
  </si>
  <si>
    <t>給与所得控除後の金額</t>
    <rPh sb="0" eb="2">
      <t>キュウヨ</t>
    </rPh>
    <rPh sb="2" eb="4">
      <t>ショトク</t>
    </rPh>
    <rPh sb="4" eb="6">
      <t>コウジョ</t>
    </rPh>
    <rPh sb="6" eb="7">
      <t>ゴ</t>
    </rPh>
    <rPh sb="8" eb="10">
      <t>キンガク</t>
    </rPh>
    <phoneticPr fontId="2"/>
  </si>
  <si>
    <t>所得控除の額の合計額</t>
    <rPh sb="0" eb="2">
      <t>ショトク</t>
    </rPh>
    <rPh sb="2" eb="4">
      <t>コウジョ</t>
    </rPh>
    <rPh sb="5" eb="6">
      <t>ガク</t>
    </rPh>
    <rPh sb="7" eb="9">
      <t>ゴウケイ</t>
    </rPh>
    <rPh sb="9" eb="10">
      <t>ガク</t>
    </rPh>
    <phoneticPr fontId="2"/>
  </si>
  <si>
    <t>源泉徴収額</t>
    <rPh sb="0" eb="2">
      <t>ゲンセン</t>
    </rPh>
    <rPh sb="2" eb="4">
      <t>チョウシュウ</t>
    </rPh>
    <rPh sb="4" eb="5">
      <t>ガク</t>
    </rPh>
    <phoneticPr fontId="2"/>
  </si>
  <si>
    <t>伊賀　太郎</t>
    <rPh sb="0" eb="2">
      <t>イガ</t>
    </rPh>
    <rPh sb="3" eb="5">
      <t>タロウ</t>
    </rPh>
    <phoneticPr fontId="2"/>
  </si>
  <si>
    <t>●</t>
  </si>
  <si>
    <t>給与・賞与</t>
    <rPh sb="0" eb="2">
      <t>キュウヨ</t>
    </rPh>
    <rPh sb="3" eb="5">
      <t>ショウヨ</t>
    </rPh>
    <phoneticPr fontId="2"/>
  </si>
  <si>
    <t>伊賀　花子</t>
    <rPh sb="0" eb="2">
      <t>イガ</t>
    </rPh>
    <rPh sb="3" eb="5">
      <t>ハナコ</t>
    </rPh>
    <phoneticPr fontId="2"/>
  </si>
  <si>
    <t>伊賀　にんた</t>
    <rPh sb="0" eb="2">
      <t>イガ</t>
    </rPh>
    <phoneticPr fontId="2"/>
  </si>
  <si>
    <t>伊賀　しのぶ</t>
    <rPh sb="0" eb="2">
      <t>イガ</t>
    </rPh>
    <phoneticPr fontId="2"/>
  </si>
  <si>
    <t>給与収入のみの場合は、給与所得の源泉徴収票の「支払金額」欄を入力してください。</t>
    <rPh sb="0" eb="2">
      <t>キュウヨ</t>
    </rPh>
    <rPh sb="2" eb="4">
      <t>シュウニュウ</t>
    </rPh>
    <rPh sb="7" eb="9">
      <t>バアイ</t>
    </rPh>
    <rPh sb="11" eb="13">
      <t>キュウヨ</t>
    </rPh>
    <rPh sb="13" eb="15">
      <t>ショトク</t>
    </rPh>
    <rPh sb="16" eb="18">
      <t>ゲンセン</t>
    </rPh>
    <rPh sb="18" eb="21">
      <t>チョウシュウヒョウ</t>
    </rPh>
    <rPh sb="23" eb="27">
      <t>シハライキンガク</t>
    </rPh>
    <rPh sb="28" eb="29">
      <t>ラン</t>
    </rPh>
    <rPh sb="30" eb="32">
      <t>ニュウリョク</t>
    </rPh>
    <phoneticPr fontId="2"/>
  </si>
  <si>
    <t>入力箇所は「給与収入」です。</t>
    <rPh sb="0" eb="2">
      <t>ニュウリョク</t>
    </rPh>
    <rPh sb="2" eb="4">
      <t>カショ</t>
    </rPh>
    <rPh sb="6" eb="8">
      <t>キュウヨ</t>
    </rPh>
    <rPh sb="8" eb="10">
      <t>シュウニュウ</t>
    </rPh>
    <phoneticPr fontId="2"/>
  </si>
  <si>
    <t>「公的年金の場合」</t>
    <rPh sb="1" eb="3">
      <t>コウテキ</t>
    </rPh>
    <rPh sb="3" eb="5">
      <t>ネンキン</t>
    </rPh>
    <rPh sb="6" eb="8">
      <t>バアイ</t>
    </rPh>
    <phoneticPr fontId="2"/>
  </si>
  <si>
    <t>1.加入期間を選択します。</t>
    <rPh sb="2" eb="4">
      <t>カニュウ</t>
    </rPh>
    <rPh sb="4" eb="6">
      <t>キカン</t>
    </rPh>
    <rPh sb="7" eb="9">
      <t>センタク</t>
    </rPh>
    <phoneticPr fontId="2"/>
  </si>
  <si>
    <t>支払を受ける者</t>
    <phoneticPr fontId="2"/>
  </si>
  <si>
    <t>住所</t>
    <rPh sb="0" eb="2">
      <t>ジュウショ</t>
    </rPh>
    <phoneticPr fontId="2"/>
  </si>
  <si>
    <t>　1年間の金額を試算する場合は12ケ月をリストから選択します。</t>
    <rPh sb="2" eb="4">
      <t>ネンカン</t>
    </rPh>
    <rPh sb="5" eb="7">
      <t>キンガク</t>
    </rPh>
    <rPh sb="8" eb="10">
      <t>シサン</t>
    </rPh>
    <rPh sb="12" eb="14">
      <t>バアイ</t>
    </rPh>
    <rPh sb="18" eb="19">
      <t>ツキ</t>
    </rPh>
    <rPh sb="25" eb="27">
      <t>センタク</t>
    </rPh>
    <phoneticPr fontId="2"/>
  </si>
  <si>
    <t>　10月から加入見込みで試算する場合は、10月～翌年３月の期間（６カ月）を選択します。</t>
    <rPh sb="3" eb="4">
      <t>ガツ</t>
    </rPh>
    <rPh sb="6" eb="8">
      <t>カニュウ</t>
    </rPh>
    <rPh sb="8" eb="10">
      <t>ミコ</t>
    </rPh>
    <rPh sb="12" eb="14">
      <t>シサン</t>
    </rPh>
    <rPh sb="16" eb="18">
      <t>バアイ</t>
    </rPh>
    <rPh sb="22" eb="23">
      <t>ガツ</t>
    </rPh>
    <rPh sb="24" eb="26">
      <t>ヨクネン</t>
    </rPh>
    <rPh sb="27" eb="28">
      <t>ガツ</t>
    </rPh>
    <rPh sb="29" eb="31">
      <t>キカン</t>
    </rPh>
    <rPh sb="34" eb="35">
      <t>ゲツ</t>
    </rPh>
    <rPh sb="37" eb="39">
      <t>センタク</t>
    </rPh>
    <phoneticPr fontId="2"/>
  </si>
  <si>
    <t>区分</t>
    <rPh sb="0" eb="2">
      <t>クブン</t>
    </rPh>
    <phoneticPr fontId="2"/>
  </si>
  <si>
    <t>2.基本情報を入力します。</t>
    <rPh sb="2" eb="4">
      <t>キホン</t>
    </rPh>
    <rPh sb="4" eb="6">
      <t>ジョウホウ</t>
    </rPh>
    <rPh sb="7" eb="9">
      <t>ニュウリョク</t>
    </rPh>
    <phoneticPr fontId="2"/>
  </si>
  <si>
    <t>法203条の3第1号適用分</t>
    <rPh sb="0" eb="1">
      <t>ホウ</t>
    </rPh>
    <rPh sb="4" eb="5">
      <t>ジョウ</t>
    </rPh>
    <rPh sb="7" eb="8">
      <t>ダイ</t>
    </rPh>
    <rPh sb="9" eb="10">
      <t>ゴウ</t>
    </rPh>
    <rPh sb="10" eb="12">
      <t>テキヨウ</t>
    </rPh>
    <rPh sb="12" eb="13">
      <t>ブン</t>
    </rPh>
    <phoneticPr fontId="2"/>
  </si>
  <si>
    <t>　氏名を入力（国民健康保険加入者全員（擬制世帯主を含む））。</t>
    <rPh sb="1" eb="3">
      <t>シメイ</t>
    </rPh>
    <rPh sb="4" eb="6">
      <t>ニュウリョク</t>
    </rPh>
    <rPh sb="7" eb="9">
      <t>コクミン</t>
    </rPh>
    <rPh sb="9" eb="11">
      <t>ケンコウ</t>
    </rPh>
    <rPh sb="11" eb="13">
      <t>ホケン</t>
    </rPh>
    <rPh sb="13" eb="15">
      <t>カニュウ</t>
    </rPh>
    <rPh sb="15" eb="16">
      <t>シャ</t>
    </rPh>
    <rPh sb="16" eb="18">
      <t>ゼンイン</t>
    </rPh>
    <rPh sb="19" eb="21">
      <t>ギセイ</t>
    </rPh>
    <rPh sb="21" eb="24">
      <t>セタイヌシ</t>
    </rPh>
    <rPh sb="25" eb="26">
      <t>フク</t>
    </rPh>
    <phoneticPr fontId="2"/>
  </si>
  <si>
    <t>法203条の3第2号適用分</t>
    <rPh sb="0" eb="1">
      <t>ホウ</t>
    </rPh>
    <rPh sb="4" eb="5">
      <t>ジョウ</t>
    </rPh>
    <rPh sb="7" eb="8">
      <t>ダイ</t>
    </rPh>
    <rPh sb="9" eb="10">
      <t>ゴウ</t>
    </rPh>
    <rPh sb="10" eb="12">
      <t>テキヨウ</t>
    </rPh>
    <rPh sb="12" eb="13">
      <t>ブン</t>
    </rPh>
    <phoneticPr fontId="2"/>
  </si>
  <si>
    <t>　1月1日時点の年齢区分をリストから選択します。</t>
    <rPh sb="2" eb="3">
      <t>ガツ</t>
    </rPh>
    <rPh sb="4" eb="5">
      <t>ニチ</t>
    </rPh>
    <rPh sb="5" eb="7">
      <t>ジテン</t>
    </rPh>
    <rPh sb="8" eb="10">
      <t>ネンレイ</t>
    </rPh>
    <rPh sb="10" eb="12">
      <t>クブン</t>
    </rPh>
    <rPh sb="18" eb="20">
      <t>センタク</t>
    </rPh>
    <phoneticPr fontId="2"/>
  </si>
  <si>
    <t>法203条の3第3号適用分</t>
    <rPh sb="0" eb="1">
      <t>ホウ</t>
    </rPh>
    <rPh sb="4" eb="5">
      <t>ジョウ</t>
    </rPh>
    <rPh sb="7" eb="8">
      <t>ダイ</t>
    </rPh>
    <rPh sb="9" eb="10">
      <t>ゴウ</t>
    </rPh>
    <rPh sb="10" eb="12">
      <t>テキヨウ</t>
    </rPh>
    <rPh sb="12" eb="13">
      <t>ブン</t>
    </rPh>
    <phoneticPr fontId="2"/>
  </si>
  <si>
    <t>　給与収入がある方は「給与収入」の欄に入力。</t>
    <rPh sb="1" eb="3">
      <t>キュウヨ</t>
    </rPh>
    <rPh sb="3" eb="5">
      <t>シュウニュウ</t>
    </rPh>
    <rPh sb="8" eb="9">
      <t>カタ</t>
    </rPh>
    <rPh sb="11" eb="13">
      <t>キュウヨ</t>
    </rPh>
    <rPh sb="13" eb="15">
      <t>シュウニュウ</t>
    </rPh>
    <rPh sb="17" eb="18">
      <t>ラン</t>
    </rPh>
    <rPh sb="19" eb="21">
      <t>ニュウリョク</t>
    </rPh>
    <phoneticPr fontId="2"/>
  </si>
  <si>
    <t>年金の種別</t>
    <rPh sb="0" eb="2">
      <t>ネンキン</t>
    </rPh>
    <rPh sb="3" eb="5">
      <t>シュベツ</t>
    </rPh>
    <phoneticPr fontId="2"/>
  </si>
  <si>
    <t>　公的年金がある方は「年金収入」の欄に入力。</t>
    <rPh sb="1" eb="3">
      <t>コウテキ</t>
    </rPh>
    <rPh sb="3" eb="5">
      <t>ネンキン</t>
    </rPh>
    <rPh sb="8" eb="9">
      <t>カタ</t>
    </rPh>
    <rPh sb="11" eb="13">
      <t>ネンキン</t>
    </rPh>
    <rPh sb="13" eb="15">
      <t>シュウニュウ</t>
    </rPh>
    <rPh sb="17" eb="18">
      <t>ラン</t>
    </rPh>
    <rPh sb="19" eb="21">
      <t>ニュウリョク</t>
    </rPh>
    <phoneticPr fontId="2"/>
  </si>
  <si>
    <t>公的年金のみの場合は、公的年金等の源泉徴収票の「支払金額」欄を入力してください。</t>
    <rPh sb="0" eb="2">
      <t>コウテキ</t>
    </rPh>
    <rPh sb="2" eb="4">
      <t>ネンキン</t>
    </rPh>
    <rPh sb="7" eb="9">
      <t>バアイ</t>
    </rPh>
    <rPh sb="11" eb="13">
      <t>コウテキ</t>
    </rPh>
    <rPh sb="13" eb="15">
      <t>ネンキン</t>
    </rPh>
    <rPh sb="15" eb="16">
      <t>トウ</t>
    </rPh>
    <rPh sb="17" eb="19">
      <t>ゲンセン</t>
    </rPh>
    <rPh sb="19" eb="22">
      <t>チョウシュウヒョウ</t>
    </rPh>
    <rPh sb="24" eb="28">
      <t>シハライキンガク</t>
    </rPh>
    <rPh sb="29" eb="30">
      <t>ラン</t>
    </rPh>
    <rPh sb="31" eb="33">
      <t>ニュウリョク</t>
    </rPh>
    <phoneticPr fontId="2"/>
  </si>
  <si>
    <t>　その他の所得がある場合は「その他の所得」の欄に入力。※確定申告されている方はこの欄に入力。</t>
    <rPh sb="3" eb="4">
      <t>タ</t>
    </rPh>
    <rPh sb="5" eb="7">
      <t>ショトク</t>
    </rPh>
    <rPh sb="10" eb="12">
      <t>バアイ</t>
    </rPh>
    <rPh sb="16" eb="17">
      <t>タ</t>
    </rPh>
    <rPh sb="18" eb="20">
      <t>ショトク</t>
    </rPh>
    <rPh sb="22" eb="23">
      <t>ラン</t>
    </rPh>
    <rPh sb="24" eb="26">
      <t>ニュウリョク</t>
    </rPh>
    <rPh sb="28" eb="30">
      <t>カクテイ</t>
    </rPh>
    <rPh sb="30" eb="32">
      <t>シンコク</t>
    </rPh>
    <rPh sb="37" eb="38">
      <t>カタ</t>
    </rPh>
    <rPh sb="41" eb="42">
      <t>ラン</t>
    </rPh>
    <rPh sb="43" eb="45">
      <t>ニュウリョク</t>
    </rPh>
    <phoneticPr fontId="2"/>
  </si>
  <si>
    <t>入力箇所は「年金収入」です。</t>
    <rPh sb="0" eb="2">
      <t>ニュウリョク</t>
    </rPh>
    <rPh sb="2" eb="4">
      <t>カショ</t>
    </rPh>
    <rPh sb="6" eb="8">
      <t>ネンキン</t>
    </rPh>
    <rPh sb="8" eb="10">
      <t>シュウニュウ</t>
    </rPh>
    <phoneticPr fontId="2"/>
  </si>
  <si>
    <t>障がい年金・遺族年金は非課税年金ですので入力しない。</t>
    <rPh sb="0" eb="1">
      <t>ショウ</t>
    </rPh>
    <rPh sb="3" eb="5">
      <t>ネンキン</t>
    </rPh>
    <rPh sb="6" eb="8">
      <t>イゾク</t>
    </rPh>
    <rPh sb="8" eb="10">
      <t>ネンキン</t>
    </rPh>
    <rPh sb="11" eb="14">
      <t>ヒカゼイ</t>
    </rPh>
    <rPh sb="14" eb="16">
      <t>ネンキン</t>
    </rPh>
    <rPh sb="20" eb="22">
      <t>ニュウリョク</t>
    </rPh>
    <phoneticPr fontId="2"/>
  </si>
  <si>
    <r>
      <rPr>
        <b/>
        <sz val="14"/>
        <rFont val="HG丸ｺﾞｼｯｸM-PRO"/>
        <family val="3"/>
        <charset val="128"/>
      </rPr>
      <t>　＊</t>
    </r>
    <r>
      <rPr>
        <sz val="14"/>
        <rFont val="HG丸ｺﾞｼｯｸM-PRO"/>
        <family val="3"/>
        <charset val="128"/>
      </rPr>
      <t>給与収入がある方で、下記に該当する場合は「給与調整」に●を選択します。</t>
    </r>
    <rPh sb="2" eb="4">
      <t>キュウヨ</t>
    </rPh>
    <rPh sb="4" eb="6">
      <t>シュウニュウ</t>
    </rPh>
    <rPh sb="9" eb="10">
      <t>カタ</t>
    </rPh>
    <rPh sb="12" eb="14">
      <t>カキ</t>
    </rPh>
    <rPh sb="15" eb="17">
      <t>ガイトウ</t>
    </rPh>
    <rPh sb="19" eb="21">
      <t>バアイ</t>
    </rPh>
    <rPh sb="23" eb="25">
      <t>キュウヨ</t>
    </rPh>
    <rPh sb="25" eb="27">
      <t>チョウセイ</t>
    </rPh>
    <rPh sb="31" eb="33">
      <t>センタク</t>
    </rPh>
    <phoneticPr fontId="2"/>
  </si>
  <si>
    <t>　　給与収入が850万円以上ある方で、介護・子育て世帯に該当する方</t>
    <rPh sb="2" eb="4">
      <t>キュウヨ</t>
    </rPh>
    <rPh sb="4" eb="6">
      <t>シュウニュウ</t>
    </rPh>
    <rPh sb="10" eb="14">
      <t>マンエンイジョウ</t>
    </rPh>
    <rPh sb="16" eb="17">
      <t>カタ</t>
    </rPh>
    <rPh sb="19" eb="21">
      <t>カイゴ</t>
    </rPh>
    <rPh sb="22" eb="24">
      <t>コソダ</t>
    </rPh>
    <rPh sb="25" eb="27">
      <t>セタイ</t>
    </rPh>
    <rPh sb="28" eb="30">
      <t>ガイトウ</t>
    </rPh>
    <rPh sb="32" eb="33">
      <t>カタ</t>
    </rPh>
    <phoneticPr fontId="2"/>
  </si>
  <si>
    <t>　　・本人が特別障がい者に該当する</t>
    <rPh sb="3" eb="5">
      <t>ホンニン</t>
    </rPh>
    <rPh sb="6" eb="8">
      <t>トクベツ</t>
    </rPh>
    <rPh sb="8" eb="9">
      <t>ショウ</t>
    </rPh>
    <rPh sb="11" eb="12">
      <t>シャ</t>
    </rPh>
    <rPh sb="13" eb="15">
      <t>ガイトウ</t>
    </rPh>
    <phoneticPr fontId="2"/>
  </si>
  <si>
    <r>
      <t>「確定申告をした場合」　</t>
    </r>
    <r>
      <rPr>
        <sz val="11"/>
        <rFont val="HG丸ｺﾞｼｯｸM-PRO"/>
        <family val="3"/>
        <charset val="128"/>
      </rPr>
      <t>※以下は申告書Bのケース</t>
    </r>
    <rPh sb="1" eb="3">
      <t>カクテイ</t>
    </rPh>
    <rPh sb="3" eb="5">
      <t>シンコク</t>
    </rPh>
    <rPh sb="8" eb="10">
      <t>バアイ</t>
    </rPh>
    <rPh sb="13" eb="15">
      <t>イカ</t>
    </rPh>
    <rPh sb="16" eb="18">
      <t>シンコク</t>
    </rPh>
    <rPh sb="18" eb="19">
      <t>ショ</t>
    </rPh>
    <phoneticPr fontId="2"/>
  </si>
  <si>
    <t>　　・23歳未満の扶養親族者が居る</t>
    <rPh sb="5" eb="8">
      <t>サイミマン</t>
    </rPh>
    <rPh sb="9" eb="11">
      <t>フヨウ</t>
    </rPh>
    <rPh sb="11" eb="13">
      <t>シンゾク</t>
    </rPh>
    <rPh sb="13" eb="14">
      <t>シャ</t>
    </rPh>
    <rPh sb="15" eb="16">
      <t>イ</t>
    </rPh>
    <phoneticPr fontId="2"/>
  </si>
  <si>
    <t>　　・同一生計配偶者または扶養親族に特別障がい者が居る</t>
    <rPh sb="3" eb="5">
      <t>ドウイツ</t>
    </rPh>
    <rPh sb="5" eb="7">
      <t>セイケイ</t>
    </rPh>
    <rPh sb="7" eb="10">
      <t>ハイグウシャ</t>
    </rPh>
    <rPh sb="13" eb="15">
      <t>フヨウ</t>
    </rPh>
    <rPh sb="15" eb="17">
      <t>シンゾク</t>
    </rPh>
    <rPh sb="18" eb="20">
      <t>トクベツ</t>
    </rPh>
    <rPh sb="20" eb="21">
      <t>ショウ</t>
    </rPh>
    <rPh sb="23" eb="24">
      <t>シャ</t>
    </rPh>
    <rPh sb="25" eb="26">
      <t>イ</t>
    </rPh>
    <phoneticPr fontId="2"/>
  </si>
  <si>
    <t>フリガナ</t>
    <phoneticPr fontId="2"/>
  </si>
  <si>
    <t>伊賀市四十九町3184</t>
    <rPh sb="0" eb="7">
      <t>イガシシジュウクチョウ</t>
    </rPh>
    <phoneticPr fontId="2"/>
  </si>
  <si>
    <r>
      <rPr>
        <b/>
        <sz val="14"/>
        <rFont val="HG丸ｺﾞｼｯｸM-PRO"/>
        <family val="3"/>
        <charset val="128"/>
      </rPr>
      <t>　＊</t>
    </r>
    <r>
      <rPr>
        <sz val="14"/>
        <rFont val="HG丸ｺﾞｼｯｸM-PRO"/>
        <family val="3"/>
        <charset val="128"/>
      </rPr>
      <t>給与収入がある方で、会社都合により退職された方は「非自発」に●を選択します。</t>
    </r>
    <rPh sb="2" eb="4">
      <t>キュウヨ</t>
    </rPh>
    <rPh sb="4" eb="6">
      <t>シュウニュウ</t>
    </rPh>
    <rPh sb="9" eb="10">
      <t>カタ</t>
    </rPh>
    <rPh sb="12" eb="14">
      <t>カイシャ</t>
    </rPh>
    <rPh sb="14" eb="16">
      <t>ツゴウ</t>
    </rPh>
    <rPh sb="19" eb="21">
      <t>タイショク</t>
    </rPh>
    <rPh sb="24" eb="25">
      <t>カタ</t>
    </rPh>
    <rPh sb="27" eb="28">
      <t>ヒ</t>
    </rPh>
    <rPh sb="28" eb="30">
      <t>ジハツ</t>
    </rPh>
    <rPh sb="34" eb="36">
      <t>センタク</t>
    </rPh>
    <phoneticPr fontId="2"/>
  </si>
  <si>
    <t>男</t>
    <rPh sb="0" eb="1">
      <t>オトコ</t>
    </rPh>
    <phoneticPr fontId="2"/>
  </si>
  <si>
    <t>女</t>
    <rPh sb="0" eb="1">
      <t>オンナ</t>
    </rPh>
    <phoneticPr fontId="2"/>
  </si>
  <si>
    <r>
      <t>　　</t>
    </r>
    <r>
      <rPr>
        <b/>
        <sz val="14"/>
        <rFont val="HG丸ｺﾞｼｯｸM-PRO"/>
        <family val="3"/>
        <charset val="128"/>
      </rPr>
      <t>非自発的失業者軽減</t>
    </r>
    <r>
      <rPr>
        <sz val="14"/>
        <rFont val="HG丸ｺﾞｼｯｸM-PRO"/>
        <family val="3"/>
        <charset val="128"/>
      </rPr>
      <t>は市役所への申請が必要です。下記条件に当てはまる場合は手続きしてください。</t>
    </r>
    <rPh sb="2" eb="3">
      <t>ヒ</t>
    </rPh>
    <rPh sb="3" eb="6">
      <t>ジハツテキ</t>
    </rPh>
    <rPh sb="6" eb="9">
      <t>シツギョウシャ</t>
    </rPh>
    <rPh sb="9" eb="11">
      <t>ケイゲン</t>
    </rPh>
    <rPh sb="12" eb="15">
      <t>シヤクショ</t>
    </rPh>
    <rPh sb="17" eb="19">
      <t>シンセイ</t>
    </rPh>
    <rPh sb="20" eb="22">
      <t>ヒツヨウ</t>
    </rPh>
    <rPh sb="25" eb="27">
      <t>カキ</t>
    </rPh>
    <rPh sb="27" eb="29">
      <t>ジョウケン</t>
    </rPh>
    <rPh sb="30" eb="31">
      <t>ア</t>
    </rPh>
    <rPh sb="35" eb="37">
      <t>バアイ</t>
    </rPh>
    <rPh sb="38" eb="40">
      <t>テツヅ</t>
    </rPh>
    <phoneticPr fontId="2"/>
  </si>
  <si>
    <t>生年月日</t>
    <rPh sb="0" eb="2">
      <t>セイネン</t>
    </rPh>
    <rPh sb="2" eb="4">
      <t>ガッピ</t>
    </rPh>
    <phoneticPr fontId="2"/>
  </si>
  <si>
    <t>　　・雇用保険受給資格者証の離職事由番号が「11・12・21・22・23・31・32・33・34」に該当している。</t>
    <rPh sb="3" eb="5">
      <t>コヨウ</t>
    </rPh>
    <rPh sb="5" eb="7">
      <t>ホケン</t>
    </rPh>
    <rPh sb="7" eb="9">
      <t>ジュキュウ</t>
    </rPh>
    <rPh sb="9" eb="12">
      <t>シカクシャ</t>
    </rPh>
    <rPh sb="12" eb="13">
      <t>ショウ</t>
    </rPh>
    <rPh sb="14" eb="16">
      <t>リショク</t>
    </rPh>
    <rPh sb="16" eb="18">
      <t>ジユウ</t>
    </rPh>
    <rPh sb="18" eb="20">
      <t>バンゴウ</t>
    </rPh>
    <rPh sb="50" eb="52">
      <t>ガイトウ</t>
    </rPh>
    <phoneticPr fontId="2"/>
  </si>
  <si>
    <t>収入金額等</t>
    <rPh sb="0" eb="2">
      <t>シュウニュウ</t>
    </rPh>
    <rPh sb="2" eb="4">
      <t>キンガク</t>
    </rPh>
    <rPh sb="4" eb="5">
      <t>トウ</t>
    </rPh>
    <phoneticPr fontId="2"/>
  </si>
  <si>
    <t>事業</t>
    <rPh sb="0" eb="2">
      <t>ジギョウ</t>
    </rPh>
    <phoneticPr fontId="2"/>
  </si>
  <si>
    <t>営業等</t>
    <rPh sb="0" eb="2">
      <t>エイギョウ</t>
    </rPh>
    <rPh sb="2" eb="3">
      <t>トウ</t>
    </rPh>
    <phoneticPr fontId="2"/>
  </si>
  <si>
    <t>税金の計算</t>
    <rPh sb="0" eb="2">
      <t>ゼイキン</t>
    </rPh>
    <rPh sb="3" eb="5">
      <t>ケイサン</t>
    </rPh>
    <phoneticPr fontId="2"/>
  </si>
  <si>
    <t>　　※雇用保険受給資格者証はハローワーク（公共職業安定所）にて取得してください。</t>
    <rPh sb="3" eb="5">
      <t>コヨウ</t>
    </rPh>
    <rPh sb="5" eb="7">
      <t>ホケン</t>
    </rPh>
    <rPh sb="7" eb="9">
      <t>ジュキュウ</t>
    </rPh>
    <rPh sb="9" eb="12">
      <t>シカクシャ</t>
    </rPh>
    <rPh sb="12" eb="13">
      <t>ショウ</t>
    </rPh>
    <rPh sb="21" eb="28">
      <t>コウキョウショクギョウアンテイジョ</t>
    </rPh>
    <rPh sb="31" eb="33">
      <t>シュトク</t>
    </rPh>
    <phoneticPr fontId="2"/>
  </si>
  <si>
    <t>農業</t>
    <rPh sb="0" eb="2">
      <t>ノウギョウ</t>
    </rPh>
    <phoneticPr fontId="2"/>
  </si>
  <si>
    <t>不動産</t>
    <rPh sb="0" eb="3">
      <t>フドウサン</t>
    </rPh>
    <phoneticPr fontId="2"/>
  </si>
  <si>
    <r>
      <t>　</t>
    </r>
    <r>
      <rPr>
        <b/>
        <sz val="14"/>
        <rFont val="HG丸ｺﾞｼｯｸM-PRO"/>
        <family val="3"/>
        <charset val="128"/>
      </rPr>
      <t>＊</t>
    </r>
    <r>
      <rPr>
        <sz val="14"/>
        <rFont val="HG丸ｺﾞｼｯｸM-PRO"/>
        <family val="3"/>
        <charset val="128"/>
      </rPr>
      <t>擬制世帯主の場合は「擬主」に●を選択します。</t>
    </r>
    <rPh sb="2" eb="4">
      <t>ギセイ</t>
    </rPh>
    <rPh sb="4" eb="7">
      <t>セタイヌシ</t>
    </rPh>
    <rPh sb="8" eb="10">
      <t>バアイ</t>
    </rPh>
    <rPh sb="12" eb="13">
      <t>ギ</t>
    </rPh>
    <rPh sb="13" eb="14">
      <t>ヌシ</t>
    </rPh>
    <rPh sb="18" eb="20">
      <t>センタク</t>
    </rPh>
    <phoneticPr fontId="2"/>
  </si>
  <si>
    <t>利子</t>
    <rPh sb="0" eb="2">
      <t>リシ</t>
    </rPh>
    <phoneticPr fontId="2"/>
  </si>
  <si>
    <t>　　擬制世帯主とは、世帯主が国民健康保険以外の保険に加入している方のことです。</t>
    <rPh sb="2" eb="4">
      <t>ギセイ</t>
    </rPh>
    <rPh sb="4" eb="7">
      <t>セタイヌシ</t>
    </rPh>
    <rPh sb="10" eb="13">
      <t>セタイヌシ</t>
    </rPh>
    <rPh sb="14" eb="16">
      <t>コクミン</t>
    </rPh>
    <rPh sb="16" eb="18">
      <t>ケンコウ</t>
    </rPh>
    <rPh sb="18" eb="20">
      <t>ホケン</t>
    </rPh>
    <rPh sb="20" eb="22">
      <t>イガイ</t>
    </rPh>
    <rPh sb="23" eb="25">
      <t>ホケン</t>
    </rPh>
    <rPh sb="26" eb="28">
      <t>カニュウ</t>
    </rPh>
    <rPh sb="32" eb="33">
      <t>カタ</t>
    </rPh>
    <phoneticPr fontId="2"/>
  </si>
  <si>
    <t>配当</t>
    <rPh sb="0" eb="2">
      <t>ハイトウ</t>
    </rPh>
    <phoneticPr fontId="2"/>
  </si>
  <si>
    <t>　　国民健康保険税は世帯主課税となるため、世帯主が国民健康保険に加入していなくても世帯主課税となります。</t>
    <rPh sb="2" eb="4">
      <t>コクミン</t>
    </rPh>
    <rPh sb="4" eb="6">
      <t>ケンコウ</t>
    </rPh>
    <rPh sb="6" eb="8">
      <t>ホケン</t>
    </rPh>
    <rPh sb="8" eb="9">
      <t>ゼイ</t>
    </rPh>
    <rPh sb="10" eb="13">
      <t>セタイヌシ</t>
    </rPh>
    <rPh sb="13" eb="15">
      <t>カゼイ</t>
    </rPh>
    <rPh sb="21" eb="24">
      <t>セタイヌシ</t>
    </rPh>
    <rPh sb="25" eb="27">
      <t>コクミン</t>
    </rPh>
    <rPh sb="27" eb="29">
      <t>ケンコウ</t>
    </rPh>
    <rPh sb="29" eb="31">
      <t>ホケン</t>
    </rPh>
    <rPh sb="32" eb="34">
      <t>カニュウ</t>
    </rPh>
    <rPh sb="41" eb="44">
      <t>セタイヌシ</t>
    </rPh>
    <rPh sb="44" eb="46">
      <t>カゼイ</t>
    </rPh>
    <phoneticPr fontId="2"/>
  </si>
  <si>
    <t>給与</t>
    <rPh sb="0" eb="2">
      <t>キュウヨ</t>
    </rPh>
    <phoneticPr fontId="2"/>
  </si>
  <si>
    <t>　　国民健康保険税の税額計算は、加入者のみの所得金額で算定されるため、擬制世帯主の所得金額は用いません。</t>
    <rPh sb="2" eb="4">
      <t>コクミン</t>
    </rPh>
    <rPh sb="4" eb="6">
      <t>ケンコウ</t>
    </rPh>
    <rPh sb="6" eb="8">
      <t>ホケン</t>
    </rPh>
    <rPh sb="8" eb="9">
      <t>ゼイ</t>
    </rPh>
    <rPh sb="10" eb="12">
      <t>ゼイガク</t>
    </rPh>
    <rPh sb="12" eb="14">
      <t>ケイサン</t>
    </rPh>
    <rPh sb="16" eb="19">
      <t>カニュウシャ</t>
    </rPh>
    <rPh sb="22" eb="24">
      <t>ショトク</t>
    </rPh>
    <rPh sb="24" eb="26">
      <t>キンガク</t>
    </rPh>
    <rPh sb="27" eb="29">
      <t>サンテイ</t>
    </rPh>
    <rPh sb="35" eb="37">
      <t>ギセイ</t>
    </rPh>
    <rPh sb="37" eb="40">
      <t>セタイヌシ</t>
    </rPh>
    <rPh sb="41" eb="43">
      <t>ショトク</t>
    </rPh>
    <rPh sb="43" eb="45">
      <t>キンガク</t>
    </rPh>
    <rPh sb="46" eb="47">
      <t>モチ</t>
    </rPh>
    <phoneticPr fontId="2"/>
  </si>
  <si>
    <t>雑</t>
    <rPh sb="0" eb="1">
      <t>ザツ</t>
    </rPh>
    <phoneticPr fontId="2"/>
  </si>
  <si>
    <t>公的年金等</t>
    <rPh sb="0" eb="2">
      <t>コウテキ</t>
    </rPh>
    <rPh sb="2" eb="4">
      <t>ネンキン</t>
    </rPh>
    <rPh sb="4" eb="5">
      <t>トウ</t>
    </rPh>
    <phoneticPr fontId="2"/>
  </si>
  <si>
    <t>　　（軽減判定にのみ擬制世帯主の所得金額を用います）</t>
    <rPh sb="3" eb="5">
      <t>ケイゲン</t>
    </rPh>
    <rPh sb="5" eb="7">
      <t>ハンテイ</t>
    </rPh>
    <rPh sb="10" eb="15">
      <t>ギセイセタイヌシ</t>
    </rPh>
    <rPh sb="16" eb="18">
      <t>ショトク</t>
    </rPh>
    <rPh sb="18" eb="20">
      <t>キンガク</t>
    </rPh>
    <rPh sb="21" eb="22">
      <t>モチ</t>
    </rPh>
    <phoneticPr fontId="2"/>
  </si>
  <si>
    <t>その他</t>
    <rPh sb="2" eb="3">
      <t>タ</t>
    </rPh>
    <phoneticPr fontId="2"/>
  </si>
  <si>
    <t>　　世帯主が75歳以上の方は「65歳～74歳」を選択し、「擬主」に●を選択します。</t>
    <rPh sb="2" eb="5">
      <t>セタイヌシ</t>
    </rPh>
    <rPh sb="8" eb="9">
      <t>サイ</t>
    </rPh>
    <rPh sb="9" eb="11">
      <t>イジョウ</t>
    </rPh>
    <rPh sb="12" eb="13">
      <t>カタ</t>
    </rPh>
    <rPh sb="17" eb="18">
      <t>サイ</t>
    </rPh>
    <rPh sb="21" eb="22">
      <t>サイ</t>
    </rPh>
    <rPh sb="24" eb="26">
      <t>センタク</t>
    </rPh>
    <rPh sb="29" eb="30">
      <t>ギ</t>
    </rPh>
    <rPh sb="30" eb="31">
      <t>ヌシ</t>
    </rPh>
    <rPh sb="35" eb="37">
      <t>センタク</t>
    </rPh>
    <phoneticPr fontId="2"/>
  </si>
  <si>
    <t>総合譲渡</t>
    <rPh sb="0" eb="2">
      <t>ソウゴウ</t>
    </rPh>
    <rPh sb="2" eb="4">
      <t>ジョウト</t>
    </rPh>
    <phoneticPr fontId="2"/>
  </si>
  <si>
    <t>短期</t>
    <rPh sb="0" eb="2">
      <t>タンキ</t>
    </rPh>
    <phoneticPr fontId="2"/>
  </si>
  <si>
    <t>長期</t>
    <rPh sb="0" eb="2">
      <t>チョウキ</t>
    </rPh>
    <phoneticPr fontId="2"/>
  </si>
  <si>
    <t>一時</t>
    <rPh sb="0" eb="2">
      <t>イチジ</t>
    </rPh>
    <phoneticPr fontId="2"/>
  </si>
  <si>
    <t>所得金額</t>
    <rPh sb="0" eb="2">
      <t>ショトク</t>
    </rPh>
    <rPh sb="2" eb="4">
      <t>キンガク</t>
    </rPh>
    <phoneticPr fontId="2"/>
  </si>
  <si>
    <t>入力箇所は「その他の所得」です。</t>
    <rPh sb="0" eb="2">
      <t>ニュウリョク</t>
    </rPh>
    <rPh sb="2" eb="4">
      <t>カショ</t>
    </rPh>
    <rPh sb="8" eb="9">
      <t>タ</t>
    </rPh>
    <rPh sb="10" eb="12">
      <t>ショトク</t>
    </rPh>
    <phoneticPr fontId="2"/>
  </si>
  <si>
    <t>※分離課税所得がある方は、下記に注意してください。</t>
    <rPh sb="1" eb="3">
      <t>ブンリ</t>
    </rPh>
    <rPh sb="3" eb="5">
      <t>カゼイ</t>
    </rPh>
    <rPh sb="5" eb="7">
      <t>ショトク</t>
    </rPh>
    <rPh sb="10" eb="11">
      <t>カタ</t>
    </rPh>
    <rPh sb="13" eb="15">
      <t>カキ</t>
    </rPh>
    <rPh sb="16" eb="18">
      <t>チュウイ</t>
    </rPh>
    <phoneticPr fontId="2"/>
  </si>
  <si>
    <t>　　　　お問い合わせ先</t>
    <phoneticPr fontId="2"/>
  </si>
  <si>
    <t>　分離所得がマイナスの場合は、０円とみなすため除算しない。</t>
    <rPh sb="1" eb="3">
      <t>ブンリ</t>
    </rPh>
    <rPh sb="3" eb="5">
      <t>ショトク</t>
    </rPh>
    <rPh sb="11" eb="13">
      <t>バアイ</t>
    </rPh>
    <rPh sb="16" eb="17">
      <t>エン</t>
    </rPh>
    <rPh sb="23" eb="25">
      <t>ジョサン</t>
    </rPh>
    <phoneticPr fontId="2"/>
  </si>
  <si>
    <t>　分離所得がプラスの場合は「その他の所得」へ加算します。</t>
    <rPh sb="1" eb="3">
      <t>ブンリ</t>
    </rPh>
    <rPh sb="3" eb="5">
      <t>ショトク</t>
    </rPh>
    <rPh sb="10" eb="12">
      <t>バアイ</t>
    </rPh>
    <rPh sb="16" eb="17">
      <t>タ</t>
    </rPh>
    <rPh sb="18" eb="20">
      <t>ショトク</t>
    </rPh>
    <rPh sb="22" eb="24">
      <t>カサン</t>
    </rPh>
    <phoneticPr fontId="2"/>
  </si>
  <si>
    <t>伊賀市保険年金課　保険年金係　☎０５９５－２２－９６５９</t>
  </si>
  <si>
    <t>総合譲渡・一時</t>
    <rPh sb="0" eb="2">
      <t>ソウゴウ</t>
    </rPh>
    <rPh sb="2" eb="4">
      <t>ジョウト</t>
    </rPh>
    <rPh sb="5" eb="7">
      <t>イチジ</t>
    </rPh>
    <phoneticPr fontId="2"/>
  </si>
  <si>
    <t>ませんので、加算しないでください。</t>
    <rPh sb="6" eb="8">
      <t>カサン</t>
    </rPh>
    <phoneticPr fontId="2"/>
  </si>
  <si>
    <t>　　　　　　　　イガ　タロウ</t>
    <phoneticPr fontId="2"/>
  </si>
  <si>
    <t>確定申告書Aの方は、所得金額「合計⑧」欄を入力してください。</t>
    <rPh sb="0" eb="2">
      <t>カクテイ</t>
    </rPh>
    <rPh sb="2" eb="4">
      <t>シンコク</t>
    </rPh>
    <rPh sb="4" eb="5">
      <t>ショ</t>
    </rPh>
    <rPh sb="7" eb="8">
      <t>カタ</t>
    </rPh>
    <rPh sb="10" eb="12">
      <t>ショトク</t>
    </rPh>
    <rPh sb="12" eb="14">
      <t>キンガク</t>
    </rPh>
    <rPh sb="15" eb="17">
      <t>ゴウケイ</t>
    </rPh>
    <rPh sb="19" eb="20">
      <t>ラン</t>
    </rPh>
    <rPh sb="21" eb="23">
      <t>ニュウリョク</t>
    </rPh>
    <phoneticPr fontId="2"/>
  </si>
  <si>
    <t>合計⑫</t>
    <rPh sb="0" eb="2">
      <t>ゴウケイ</t>
    </rPh>
    <phoneticPr fontId="2"/>
  </si>
  <si>
    <t>確定申告書Bの方は、所得金額「合計⑫」欄を入力してください。</t>
    <rPh sb="0" eb="2">
      <t>カクテイ</t>
    </rPh>
    <rPh sb="2" eb="4">
      <t>シンコク</t>
    </rPh>
    <rPh sb="4" eb="5">
      <t>ショ</t>
    </rPh>
    <rPh sb="7" eb="8">
      <t>カタ</t>
    </rPh>
    <rPh sb="10" eb="12">
      <t>ショトク</t>
    </rPh>
    <rPh sb="12" eb="14">
      <t>キンガク</t>
    </rPh>
    <rPh sb="15" eb="17">
      <t>ゴウケイ</t>
    </rPh>
    <rPh sb="19" eb="20">
      <t>ラン</t>
    </rPh>
    <rPh sb="21" eb="23">
      <t>ニュウリョク</t>
    </rPh>
    <phoneticPr fontId="2"/>
  </si>
  <si>
    <t>※ 擬制世帯主の所得は税額計算に含みません。軽減判定にのみ含まれます。</t>
    <rPh sb="2" eb="4">
      <t>ギセイ</t>
    </rPh>
    <rPh sb="4" eb="7">
      <t>セタイヌシ</t>
    </rPh>
    <rPh sb="8" eb="10">
      <t>ショトク</t>
    </rPh>
    <rPh sb="11" eb="13">
      <t>ゼイガク</t>
    </rPh>
    <rPh sb="13" eb="15">
      <t>ケイサン</t>
    </rPh>
    <rPh sb="16" eb="17">
      <t>フク</t>
    </rPh>
    <rPh sb="22" eb="24">
      <t>ケイゲン</t>
    </rPh>
    <rPh sb="24" eb="26">
      <t>ハンテイ</t>
    </rPh>
    <rPh sb="29" eb="30">
      <t>フク</t>
    </rPh>
    <phoneticPr fontId="2"/>
  </si>
  <si>
    <r>
      <rPr>
        <b/>
        <sz val="12"/>
        <color theme="5" tint="-0.499984740745262"/>
        <rFont val="HG丸ｺﾞｼｯｸM-PRO"/>
        <family val="3"/>
        <charset val="128"/>
      </rPr>
      <t>3</t>
    </r>
    <r>
      <rPr>
        <sz val="12"/>
        <color theme="5" tint="-0.499984740745262"/>
        <rFont val="HG丸ｺﾞｼｯｸM-PRO"/>
        <family val="3"/>
        <charset val="128"/>
      </rPr>
      <t>. 給与収入850万円以上で介護・子育て世帯に該当する場合は「給与調整」●を選択してください。</t>
    </r>
    <rPh sb="3" eb="7">
      <t>キュウヨシュウニュウ</t>
    </rPh>
    <rPh sb="10" eb="12">
      <t>マンエン</t>
    </rPh>
    <rPh sb="12" eb="14">
      <t>イジョウ</t>
    </rPh>
    <rPh sb="15" eb="17">
      <t>カイゴ</t>
    </rPh>
    <rPh sb="18" eb="20">
      <t>コソダ</t>
    </rPh>
    <rPh sb="21" eb="23">
      <t>セタイ</t>
    </rPh>
    <rPh sb="24" eb="26">
      <t>ガイトウ</t>
    </rPh>
    <rPh sb="28" eb="30">
      <t>バアイ</t>
    </rPh>
    <rPh sb="32" eb="34">
      <t>キュウヨ</t>
    </rPh>
    <rPh sb="34" eb="36">
      <t>チョウセイ</t>
    </rPh>
    <rPh sb="39" eb="41">
      <t>センタク</t>
    </rPh>
    <phoneticPr fontId="2"/>
  </si>
  <si>
    <r>
      <rPr>
        <b/>
        <sz val="12"/>
        <color theme="5" tint="-0.499984740745262"/>
        <rFont val="HG丸ｺﾞｼｯｸM-PRO"/>
        <family val="3"/>
        <charset val="128"/>
      </rPr>
      <t>4</t>
    </r>
    <r>
      <rPr>
        <sz val="12"/>
        <color theme="5" tint="-0.499984740745262"/>
        <rFont val="HG丸ｺﾞｼｯｸM-PRO"/>
        <family val="3"/>
        <charset val="128"/>
      </rPr>
      <t>. 給与収入がある方で非自発的失業者に該当する場合は「非自発」●を選択してください。</t>
    </r>
    <rPh sb="3" eb="5">
      <t>キュウヨ</t>
    </rPh>
    <rPh sb="5" eb="7">
      <t>シュウニュウ</t>
    </rPh>
    <rPh sb="10" eb="11">
      <t>カタ</t>
    </rPh>
    <rPh sb="12" eb="13">
      <t>ヒ</t>
    </rPh>
    <rPh sb="13" eb="16">
      <t>ジハツテキ</t>
    </rPh>
    <rPh sb="16" eb="19">
      <t>シツギョウシャ</t>
    </rPh>
    <rPh sb="20" eb="22">
      <t>ガイトウ</t>
    </rPh>
    <rPh sb="24" eb="26">
      <t>バアイ</t>
    </rPh>
    <rPh sb="28" eb="29">
      <t>ヒ</t>
    </rPh>
    <rPh sb="29" eb="31">
      <t>ジハツ</t>
    </rPh>
    <rPh sb="34" eb="36">
      <t>センタク</t>
    </rPh>
    <phoneticPr fontId="2"/>
  </si>
  <si>
    <r>
      <rPr>
        <b/>
        <sz val="12"/>
        <color theme="5" tint="-0.499984740745262"/>
        <rFont val="HG丸ｺﾞｼｯｸM-PRO"/>
        <family val="3"/>
        <charset val="128"/>
      </rPr>
      <t>5</t>
    </r>
    <r>
      <rPr>
        <sz val="12"/>
        <color theme="5" tint="-0.499984740745262"/>
        <rFont val="HG丸ｺﾞｼｯｸM-PRO"/>
        <family val="3"/>
        <charset val="128"/>
      </rPr>
      <t>. 擬制世帯主（世帯主が国保以外の健康保険に加入）に該当する場合は「擬主」●を選択してください。</t>
    </r>
    <rPh sb="3" eb="5">
      <t>ギセイ</t>
    </rPh>
    <rPh sb="5" eb="8">
      <t>セタイヌシ</t>
    </rPh>
    <rPh sb="9" eb="12">
      <t>セタイヌシ</t>
    </rPh>
    <rPh sb="13" eb="15">
      <t>コクホ</t>
    </rPh>
    <rPh sb="15" eb="17">
      <t>イガイ</t>
    </rPh>
    <rPh sb="18" eb="20">
      <t>ケンコウ</t>
    </rPh>
    <rPh sb="20" eb="22">
      <t>ホケン</t>
    </rPh>
    <rPh sb="23" eb="25">
      <t>カニュウ</t>
    </rPh>
    <rPh sb="27" eb="29">
      <t>ガイトウ</t>
    </rPh>
    <rPh sb="31" eb="33">
      <t>バアイ</t>
    </rPh>
    <rPh sb="35" eb="36">
      <t>ギ</t>
    </rPh>
    <rPh sb="36" eb="37">
      <t>ヌシ</t>
    </rPh>
    <rPh sb="40" eb="42">
      <t>センタク</t>
    </rPh>
    <phoneticPr fontId="2"/>
  </si>
  <si>
    <t>（75歳以上の方が世帯主の場合は年齢区分65歳～74歳を選択し、「擬主」●を選択してください。）</t>
    <phoneticPr fontId="2"/>
  </si>
  <si>
    <r>
      <rPr>
        <b/>
        <sz val="12"/>
        <color theme="5" tint="-0.499984740745262"/>
        <rFont val="HG丸ｺﾞｼｯｸM-PRO"/>
        <family val="3"/>
        <charset val="128"/>
      </rPr>
      <t>1</t>
    </r>
    <r>
      <rPr>
        <sz val="12"/>
        <color theme="5" tint="-0.499984740745262"/>
        <rFont val="HG丸ｺﾞｼｯｸM-PRO"/>
        <family val="3"/>
        <charset val="128"/>
      </rPr>
      <t>. 加入期間を選択</t>
    </r>
    <r>
      <rPr>
        <sz val="11"/>
        <color theme="5" tint="-0.499984740745262"/>
        <rFont val="HG丸ｺﾞｼｯｸM-PRO"/>
        <family val="3"/>
        <charset val="128"/>
      </rPr>
      <t>（例：1年間（4月から翌年3月）の場合は12ケ月。10月から加入（10月から翌年3月）の場合は6ケ月を選択）</t>
    </r>
    <rPh sb="3" eb="5">
      <t>カニュウ</t>
    </rPh>
    <rPh sb="5" eb="7">
      <t>キカン</t>
    </rPh>
    <rPh sb="8" eb="10">
      <t>センタク</t>
    </rPh>
    <phoneticPr fontId="2"/>
  </si>
  <si>
    <r>
      <rPr>
        <b/>
        <sz val="12"/>
        <color theme="5" tint="-0.499984740745262"/>
        <rFont val="HG丸ｺﾞｼｯｸM-PRO"/>
        <family val="3"/>
        <charset val="128"/>
      </rPr>
      <t>2</t>
    </r>
    <r>
      <rPr>
        <sz val="12"/>
        <color theme="5" tint="-0.499984740745262"/>
        <rFont val="HG丸ｺﾞｼｯｸM-PRO"/>
        <family val="3"/>
        <charset val="128"/>
      </rPr>
      <t>. 加入者の年齢区分、各収入金額・所得を入力。＊注</t>
    </r>
    <r>
      <rPr>
        <sz val="11"/>
        <color theme="5" tint="-0.499984740745262"/>
        <rFont val="HG丸ｺﾞｼｯｸM-PRO"/>
        <family val="3"/>
        <charset val="128"/>
      </rPr>
      <t>（下記を確認してください）</t>
    </r>
    <rPh sb="3" eb="6">
      <t>カニュウシャ</t>
    </rPh>
    <rPh sb="7" eb="9">
      <t>ネンレイ</t>
    </rPh>
    <rPh sb="9" eb="11">
      <t>クブン</t>
    </rPh>
    <rPh sb="12" eb="13">
      <t>カク</t>
    </rPh>
    <rPh sb="13" eb="15">
      <t>シュウニュウ</t>
    </rPh>
    <rPh sb="15" eb="17">
      <t>キンガク</t>
    </rPh>
    <rPh sb="18" eb="20">
      <t>ショトク</t>
    </rPh>
    <rPh sb="21" eb="23">
      <t>ニュウリョク</t>
    </rPh>
    <rPh sb="25" eb="26">
      <t>チュウ</t>
    </rPh>
    <rPh sb="27" eb="29">
      <t>カキ</t>
    </rPh>
    <rPh sb="30" eb="32">
      <t>カクニン</t>
    </rPh>
    <phoneticPr fontId="2"/>
  </si>
  <si>
    <t>●</t>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</si>
  <si>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</si>
  <si>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</si>
  <si>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</si>
  <si>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</si>
  <si>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</si>
  <si>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12月末</t>
    <rPh sb="2" eb="4">
      <t>ガツマツ</t>
    </rPh>
    <phoneticPr fontId="2"/>
  </si>
  <si>
    <t>翌１月末</t>
    <rPh sb="0" eb="1">
      <t>ヨク</t>
    </rPh>
    <rPh sb="2" eb="4">
      <t>ガツマツ</t>
    </rPh>
    <phoneticPr fontId="2"/>
  </si>
  <si>
    <t>翌２月末</t>
    <rPh sb="0" eb="1">
      <t>ヨク</t>
    </rPh>
    <rPh sb="2" eb="4">
      <t>ガツマツ</t>
    </rPh>
    <phoneticPr fontId="2"/>
  </si>
  <si>
    <t>翌３月末</t>
    <rPh sb="0" eb="1">
      <t>ヨク</t>
    </rPh>
    <rPh sb="2" eb="4">
      <t>ガツマツ</t>
    </rPh>
    <phoneticPr fontId="2"/>
  </si>
  <si>
    <t>　保険税の算定には含まれませんので加算しないでください。</t>
    <rPh sb="1" eb="3">
      <t>ホケン</t>
    </rPh>
    <rPh sb="3" eb="4">
      <t>ゼイ</t>
    </rPh>
    <rPh sb="5" eb="7">
      <t>サンテイ</t>
    </rPh>
    <rPh sb="9" eb="10">
      <t>フク</t>
    </rPh>
    <rPh sb="17" eb="19">
      <t>カサン</t>
    </rPh>
    <phoneticPr fontId="2"/>
  </si>
  <si>
    <t>・上場株式等の譲渡所得および配当所得等について、申告不要制度を選択した場合は、</t>
    <rPh sb="1" eb="3">
      <t>ジョウジョウ</t>
    </rPh>
    <rPh sb="3" eb="5">
      <t>カブシキ</t>
    </rPh>
    <rPh sb="5" eb="6">
      <t>トウ</t>
    </rPh>
    <rPh sb="7" eb="9">
      <t>ジョウト</t>
    </rPh>
    <rPh sb="9" eb="11">
      <t>ショトク</t>
    </rPh>
    <rPh sb="14" eb="16">
      <t>ハイトウ</t>
    </rPh>
    <rPh sb="16" eb="18">
      <t>ショトク</t>
    </rPh>
    <rPh sb="18" eb="19">
      <t>トウ</t>
    </rPh>
    <rPh sb="24" eb="26">
      <t>シンコク</t>
    </rPh>
    <rPh sb="26" eb="28">
      <t>フヨウ</t>
    </rPh>
    <rPh sb="28" eb="30">
      <t>セイド</t>
    </rPh>
    <phoneticPr fontId="2"/>
  </si>
  <si>
    <t>　　・離職日時点の年齢が65歳未満の方</t>
    <rPh sb="3" eb="5">
      <t>リショク</t>
    </rPh>
    <rPh sb="5" eb="6">
      <t>ビ</t>
    </rPh>
    <rPh sb="6" eb="8">
      <t>ジテン</t>
    </rPh>
    <rPh sb="9" eb="11">
      <t>ネンレイ</t>
    </rPh>
    <rPh sb="14" eb="15">
      <t>サイ</t>
    </rPh>
    <rPh sb="15" eb="17">
      <t>ミマン</t>
    </rPh>
    <rPh sb="18" eb="19">
      <t>カタ</t>
    </rPh>
    <phoneticPr fontId="2"/>
  </si>
  <si>
    <t>※上場株式等の譲渡所得等および配当所得等について、</t>
    <rPh sb="1" eb="6">
      <t>ジョウジョウカブシキトウ</t>
    </rPh>
    <rPh sb="7" eb="12">
      <t>ジョウトショトクトウ</t>
    </rPh>
    <rPh sb="15" eb="20">
      <t>ハイトウショトクトウ</t>
    </rPh>
    <phoneticPr fontId="2"/>
  </si>
  <si>
    <t>申告不要制度を選択した場合は、保険税の算定には含まれ</t>
    <rPh sb="7" eb="9">
      <t>センタク</t>
    </rPh>
    <rPh sb="11" eb="13">
      <t>バアイ</t>
    </rPh>
    <rPh sb="15" eb="17">
      <t>ホケン</t>
    </rPh>
    <rPh sb="17" eb="18">
      <t>ゼイ</t>
    </rPh>
    <rPh sb="19" eb="21">
      <t>サンテイ</t>
    </rPh>
    <rPh sb="23" eb="2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</si>
</sst>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_);[Red]\(#,##0.0\)"/>
    <numFmt numFmtId="178" formatCode="#,##0.00_ ;[Red]\-#,##0.00\ "/>
    <numFmt numFmtId="179" formatCode="0.0000_ "/>
    <numFmt numFmtId="180" formatCode="#,##0_ "/>
    <numFmt numFmtId="181" formatCode="#,##0_ ;[Red]\-#,##0\ "/>
    <numFmt numFmtId="182" formatCode="0.000_);[Red]\(0.000\)"/>
  </numFmts>
  <fonts count="37">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HG丸ｺﾞｼｯｸM-PRO"/>
      <family val="3"/>
      <charset val="128"/>
    </font>
    <font>
      <sz val="24"/>
      <name val="HG丸ｺﾞｼｯｸM-PRO"/>
      <family val="3"/>
      <charset val="128"/>
    </font>
    <font>
      <sz val="16"/>
      <name val="HG丸ｺﾞｼｯｸM-PRO"/>
      <family val="3"/>
      <charset val="128"/>
    </font>
    <font>
      <sz val="12"/>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6"/>
      <name val="HG丸ｺﾞｼｯｸM-PRO"/>
      <family val="3"/>
      <charset val="128"/>
    </font>
    <font>
      <sz val="11"/>
      <color theme="1"/>
      <name val="游ゴシック"/>
      <family val="2"/>
      <charset val="128"/>
      <scheme val="minor"/>
    </font>
    <font>
      <b/>
      <sz val="14"/>
      <color rgb="FFFF0000"/>
      <name val="HG丸ｺﾞｼｯｸM-PRO"/>
      <family val="3"/>
      <charset val="128"/>
    </font>
    <font>
      <sz val="11"/>
      <color rgb="FFFF0000"/>
      <name val="HG丸ｺﾞｼｯｸM-PRO"/>
      <family val="3"/>
      <charset val="128"/>
    </font>
    <font>
      <sz val="9"/>
      <color indexed="81"/>
      <name val="MS P ゴシック"/>
      <family val="3"/>
      <charset val="128"/>
    </font>
    <font>
      <b/>
      <sz val="14"/>
      <name val="HG丸ｺﾞｼｯｸM-PRO"/>
      <family val="3"/>
      <charset val="128"/>
    </font>
    <font>
      <sz val="12"/>
      <color theme="5" tint="-0.499984740745262"/>
      <name val="HG丸ｺﾞｼｯｸM-PRO"/>
      <family val="3"/>
      <charset val="128"/>
    </font>
    <font>
      <sz val="12"/>
      <color rgb="FFFF0000"/>
      <name val="HG丸ｺﾞｼｯｸM-PRO"/>
      <family val="3"/>
      <charset val="128"/>
    </font>
    <font>
      <b/>
      <sz val="18"/>
      <name val="HG丸ｺﾞｼｯｸM-PRO"/>
      <family val="3"/>
      <charset val="128"/>
    </font>
    <font>
      <b/>
      <sz val="28"/>
      <name val="HG丸ｺﾞｼｯｸM-PRO"/>
      <family val="3"/>
      <charset val="128"/>
    </font>
    <font>
      <sz val="22"/>
      <name val="HG丸ｺﾞｼｯｸM-PRO"/>
      <family val="3"/>
      <charset val="128"/>
    </font>
    <font>
      <sz val="14"/>
      <color theme="0"/>
      <name val="HG丸ｺﾞｼｯｸM-PRO"/>
      <family val="3"/>
      <charset val="128"/>
    </font>
    <font>
      <b/>
      <sz val="18"/>
      <color theme="0"/>
      <name val="HG丸ｺﾞｼｯｸM-PRO"/>
      <family val="3"/>
      <charset val="128"/>
    </font>
    <font>
      <b/>
      <sz val="16"/>
      <color rgb="FF002060"/>
      <name val="HG丸ｺﾞｼｯｸM-PRO"/>
      <family val="3"/>
      <charset val="128"/>
    </font>
    <font>
      <b/>
      <sz val="12"/>
      <name val="HG丸ｺﾞｼｯｸM-PRO"/>
      <family val="3"/>
      <charset val="128"/>
    </font>
    <font>
      <b/>
      <sz val="10"/>
      <name val="HG丸ｺﾞｼｯｸM-PRO"/>
      <family val="3"/>
      <charset val="128"/>
    </font>
    <font>
      <b/>
      <sz val="8"/>
      <name val="HG丸ｺﾞｼｯｸM-PRO"/>
      <family val="3"/>
      <charset val="128"/>
    </font>
    <font>
      <b/>
      <sz val="9"/>
      <name val="HG丸ｺﾞｼｯｸM-PRO"/>
      <family val="3"/>
      <charset val="128"/>
    </font>
    <font>
      <b/>
      <sz val="14"/>
      <color theme="9" tint="-0.499984740745262"/>
      <name val="HG丸ｺﾞｼｯｸM-PRO"/>
      <family val="3"/>
      <charset val="128"/>
    </font>
    <font>
      <b/>
      <sz val="12"/>
      <color theme="0"/>
      <name val="HG丸ｺﾞｼｯｸM-PRO"/>
      <family val="3"/>
      <charset val="128"/>
    </font>
    <font>
      <b/>
      <sz val="6"/>
      <name val="HG丸ｺﾞｼｯｸM-PRO"/>
      <family val="3"/>
      <charset val="128"/>
    </font>
    <font>
      <sz val="11"/>
      <color theme="5" tint="-0.499984740745262"/>
      <name val="HG丸ｺﾞｼｯｸM-PRO"/>
      <family val="3"/>
      <charset val="128"/>
    </font>
    <font>
      <b/>
      <sz val="12"/>
      <color theme="5" tint="-0.499984740745262"/>
      <name val="HG丸ｺﾞｼｯｸM-PRO"/>
      <family val="3"/>
      <charset val="128"/>
    </font>
    <font>
      <b/>
      <sz val="14"/>
      <color theme="5" tint="-0.499984740745262"/>
      <name val="HG丸ｺﾞｼｯｸM-PRO"/>
      <family val="3"/>
      <charset val="128"/>
    </font>
    <font>
      <b/>
      <sz val="16"/>
      <color theme="0"/>
      <name val="HG丸ｺﾞｼｯｸM-PRO"/>
      <family val="3"/>
      <charset val="128"/>
    </font>
  </fonts>
  <fills count="11">
    <fill>
      <patternFill patternType="none"/>
    </fill>
    <fill>
      <patternFill patternType="gray125"/>
    </fill>
    <fill>
      <patternFill patternType="solid">
        <fgColor rgb="FFFFFFCC"/>
        <bgColor indexed="64"/>
      </patternFill>
    </fill>
    <fill>
      <patternFill patternType="solid">
        <fgColor theme="2"/>
        <bgColor indexed="64"/>
      </patternFill>
    </fill>
    <fill>
      <patternFill patternType="solid">
        <fgColor rgb="FFCCECFF"/>
        <bgColor indexed="64"/>
      </patternFill>
    </fill>
    <fill>
      <patternFill patternType="solid">
        <fgColor theme="0"/>
        <bgColor indexed="64"/>
      </patternFill>
    </fill>
    <fill>
      <patternFill patternType="solid">
        <fgColor rgb="FFFFCCFF"/>
        <bgColor indexed="64"/>
      </patternFill>
    </fill>
    <fill>
      <patternFill patternType="solid">
        <fgColor rgb="FF00B050"/>
        <bgColor indexed="64"/>
      </patternFill>
    </fill>
    <fill>
      <patternFill patternType="solid">
        <fgColor rgb="FF7030A0"/>
        <bgColor indexed="64"/>
      </patternFill>
    </fill>
    <fill>
      <patternFill patternType="solid">
        <fgColor rgb="FF00B0F0"/>
        <bgColor indexed="64"/>
      </patternFill>
    </fill>
    <fill>
      <patternFill patternType="solid">
        <fgColor rgb="FFFF99FF"/>
        <bgColor indexed="64"/>
      </patternFill>
    </fill>
  </fills>
  <borders count="100">
    <border>
      <left/>
      <right/>
      <top/>
      <bottom/>
      <diagonal/>
    </border>
    <border>
      <left style="thin">
        <color rgb="FFC00000"/>
      </left>
      <right style="thin">
        <color rgb="FFC00000"/>
      </right>
      <top style="thin">
        <color rgb="FFC00000"/>
      </top>
      <bottom style="hair">
        <color indexed="64"/>
      </bottom>
      <diagonal/>
    </border>
    <border>
      <left style="thin">
        <color rgb="FFC00000"/>
      </left>
      <right style="hair">
        <color indexed="64"/>
      </right>
      <top style="thin">
        <color rgb="FFC00000"/>
      </top>
      <bottom style="hair">
        <color indexed="64"/>
      </bottom>
      <diagonal/>
    </border>
    <border>
      <left style="hair">
        <color indexed="64"/>
      </left>
      <right style="hair">
        <color indexed="64"/>
      </right>
      <top style="thin">
        <color rgb="FFC00000"/>
      </top>
      <bottom style="hair">
        <color indexed="64"/>
      </bottom>
      <diagonal/>
    </border>
    <border>
      <left style="hair">
        <color indexed="64"/>
      </left>
      <right style="thin">
        <color rgb="FFC00000"/>
      </right>
      <top style="thin">
        <color rgb="FFC00000"/>
      </top>
      <bottom style="hair">
        <color indexed="64"/>
      </bottom>
      <diagonal/>
    </border>
    <border>
      <left style="thin">
        <color rgb="FFC00000"/>
      </left>
      <right style="thin">
        <color rgb="FFC00000"/>
      </right>
      <top style="hair">
        <color indexed="64"/>
      </top>
      <bottom style="hair">
        <color indexed="64"/>
      </bottom>
      <diagonal/>
    </border>
    <border>
      <left style="thin">
        <color rgb="FFC0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C00000"/>
      </right>
      <top style="hair">
        <color indexed="64"/>
      </top>
      <bottom style="hair">
        <color indexed="64"/>
      </bottom>
      <diagonal/>
    </border>
    <border>
      <left style="thin">
        <color rgb="FFC00000"/>
      </left>
      <right style="thin">
        <color rgb="FFC00000"/>
      </right>
      <top style="hair">
        <color indexed="64"/>
      </top>
      <bottom style="thin">
        <color rgb="FFC00000"/>
      </bottom>
      <diagonal/>
    </border>
    <border>
      <left style="thin">
        <color rgb="FFC00000"/>
      </left>
      <right style="hair">
        <color indexed="64"/>
      </right>
      <top style="hair">
        <color indexed="64"/>
      </top>
      <bottom style="thin">
        <color rgb="FFC00000"/>
      </bottom>
      <diagonal/>
    </border>
    <border>
      <left style="hair">
        <color indexed="64"/>
      </left>
      <right style="hair">
        <color indexed="64"/>
      </right>
      <top style="hair">
        <color indexed="64"/>
      </top>
      <bottom style="thin">
        <color rgb="FFC00000"/>
      </bottom>
      <diagonal/>
    </border>
    <border>
      <left style="hair">
        <color indexed="64"/>
      </left>
      <right style="thin">
        <color rgb="FFC00000"/>
      </right>
      <top style="hair">
        <color indexed="64"/>
      </top>
      <bottom style="thin">
        <color rgb="FFC00000"/>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rgb="FF00B050"/>
      </left>
      <right style="hair">
        <color indexed="64"/>
      </right>
      <top style="medium">
        <color rgb="FF00B050"/>
      </top>
      <bottom style="medium">
        <color rgb="FF00B050"/>
      </bottom>
      <diagonal/>
    </border>
    <border>
      <left style="hair">
        <color indexed="64"/>
      </left>
      <right style="hair">
        <color indexed="64"/>
      </right>
      <top style="medium">
        <color rgb="FF00B050"/>
      </top>
      <bottom style="medium">
        <color rgb="FF00B050"/>
      </bottom>
      <diagonal/>
    </border>
    <border>
      <left style="hair">
        <color indexed="64"/>
      </left>
      <right style="medium">
        <color rgb="FF00B050"/>
      </right>
      <top style="medium">
        <color rgb="FF00B050"/>
      </top>
      <bottom style="medium">
        <color rgb="FF00B05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C00000"/>
      </right>
      <top/>
      <bottom/>
      <diagonal/>
    </border>
    <border>
      <left/>
      <right/>
      <top style="thin">
        <color rgb="FFC00000"/>
      </top>
      <bottom/>
      <diagonal/>
    </border>
    <border>
      <left/>
      <right/>
      <top/>
      <bottom style="thin">
        <color rgb="FFC00000"/>
      </bottom>
      <diagonal/>
    </border>
    <border>
      <left style="thin">
        <color rgb="FF0070C0"/>
      </left>
      <right/>
      <top style="thin">
        <color rgb="FF0070C0"/>
      </top>
      <bottom/>
      <diagonal/>
    </border>
    <border>
      <left/>
      <right/>
      <top style="thin">
        <color rgb="FF0070C0"/>
      </top>
      <bottom/>
      <diagonal/>
    </border>
    <border>
      <left/>
      <right style="hair">
        <color indexed="64"/>
      </right>
      <top style="thin">
        <color rgb="FF0070C0"/>
      </top>
      <bottom/>
      <diagonal/>
    </border>
    <border>
      <left style="hair">
        <color indexed="64"/>
      </left>
      <right/>
      <top style="thin">
        <color rgb="FF0070C0"/>
      </top>
      <bottom/>
      <diagonal/>
    </border>
    <border>
      <left/>
      <right style="thin">
        <color rgb="FF0070C0"/>
      </right>
      <top style="thin">
        <color rgb="FF0070C0"/>
      </top>
      <bottom/>
      <diagonal/>
    </border>
    <border>
      <left style="thin">
        <color rgb="FF0070C0"/>
      </left>
      <right/>
      <top style="hair">
        <color indexed="64"/>
      </top>
      <bottom style="hair">
        <color indexed="64"/>
      </bottom>
      <diagonal/>
    </border>
    <border>
      <left/>
      <right style="thin">
        <color rgb="FF0070C0"/>
      </right>
      <top/>
      <bottom style="hair">
        <color indexed="64"/>
      </bottom>
      <diagonal/>
    </border>
    <border>
      <left/>
      <right style="thin">
        <color rgb="FF0070C0"/>
      </right>
      <top style="hair">
        <color indexed="64"/>
      </top>
      <bottom style="hair">
        <color indexed="64"/>
      </bottom>
      <diagonal/>
    </border>
    <border>
      <left/>
      <right style="thin">
        <color rgb="FF0070C0"/>
      </right>
      <top style="hair">
        <color indexed="64"/>
      </top>
      <bottom/>
      <diagonal/>
    </border>
    <border>
      <left style="thin">
        <color rgb="FF0070C0"/>
      </left>
      <right/>
      <top style="hair">
        <color indexed="64"/>
      </top>
      <bottom style="thin">
        <color rgb="FF0070C0"/>
      </bottom>
      <diagonal/>
    </border>
    <border>
      <left/>
      <right/>
      <top style="hair">
        <color indexed="64"/>
      </top>
      <bottom style="thin">
        <color rgb="FF0070C0"/>
      </bottom>
      <diagonal/>
    </border>
    <border>
      <left/>
      <right style="hair">
        <color indexed="64"/>
      </right>
      <top style="hair">
        <color indexed="64"/>
      </top>
      <bottom style="thin">
        <color rgb="FF0070C0"/>
      </bottom>
      <diagonal/>
    </border>
    <border>
      <left style="hair">
        <color indexed="64"/>
      </left>
      <right style="hair">
        <color indexed="64"/>
      </right>
      <top style="hair">
        <color indexed="64"/>
      </top>
      <bottom style="thin">
        <color rgb="FF0070C0"/>
      </bottom>
      <diagonal/>
    </border>
    <border>
      <left style="hair">
        <color indexed="64"/>
      </left>
      <right/>
      <top style="hair">
        <color indexed="64"/>
      </top>
      <bottom style="thin">
        <color rgb="FF0070C0"/>
      </bottom>
      <diagonal/>
    </border>
    <border>
      <left/>
      <right style="thin">
        <color rgb="FF0070C0"/>
      </right>
      <top style="hair">
        <color indexed="64"/>
      </top>
      <bottom style="thin">
        <color rgb="FF0070C0"/>
      </bottom>
      <diagonal/>
    </border>
    <border>
      <left style="thin">
        <color rgb="FF0070C0"/>
      </left>
      <right style="hair">
        <color indexed="64"/>
      </right>
      <top style="thin">
        <color rgb="FF0070C0"/>
      </top>
      <bottom style="hair">
        <color indexed="64"/>
      </bottom>
      <diagonal/>
    </border>
    <border>
      <left style="hair">
        <color indexed="64"/>
      </left>
      <right style="hair">
        <color indexed="64"/>
      </right>
      <top style="thin">
        <color rgb="FF0070C0"/>
      </top>
      <bottom style="hair">
        <color indexed="64"/>
      </bottom>
      <diagonal/>
    </border>
    <border>
      <left style="hair">
        <color indexed="64"/>
      </left>
      <right/>
      <top style="thin">
        <color rgb="FF0070C0"/>
      </top>
      <bottom style="hair">
        <color indexed="64"/>
      </bottom>
      <diagonal/>
    </border>
    <border>
      <left/>
      <right/>
      <top style="thin">
        <color rgb="FF0070C0"/>
      </top>
      <bottom style="hair">
        <color indexed="64"/>
      </bottom>
      <diagonal/>
    </border>
    <border>
      <left/>
      <right style="thin">
        <color rgb="FF0070C0"/>
      </right>
      <top style="thin">
        <color rgb="FF0070C0"/>
      </top>
      <bottom style="hair">
        <color indexed="64"/>
      </bottom>
      <diagonal/>
    </border>
    <border>
      <left style="thin">
        <color rgb="FF0070C0"/>
      </left>
      <right style="hair">
        <color indexed="64"/>
      </right>
      <top style="hair">
        <color indexed="64"/>
      </top>
      <bottom style="hair">
        <color indexed="64"/>
      </bottom>
      <diagonal/>
    </border>
    <border>
      <left style="hair">
        <color indexed="64"/>
      </left>
      <right style="thin">
        <color rgb="FF0070C0"/>
      </right>
      <top style="hair">
        <color indexed="64"/>
      </top>
      <bottom style="hair">
        <color indexed="64"/>
      </bottom>
      <diagonal/>
    </border>
    <border>
      <left style="hair">
        <color indexed="64"/>
      </left>
      <right style="thin">
        <color rgb="FF0070C0"/>
      </right>
      <top style="hair">
        <color indexed="64"/>
      </top>
      <bottom style="thin">
        <color rgb="FF0070C0"/>
      </bottom>
      <diagonal/>
    </border>
    <border>
      <left style="thin">
        <color rgb="FF0070C0"/>
      </left>
      <right style="hair">
        <color indexed="64"/>
      </right>
      <top style="hair">
        <color indexed="64"/>
      </top>
      <bottom style="thin">
        <color rgb="FF0070C0"/>
      </bottom>
      <diagonal/>
    </border>
    <border>
      <left style="thin">
        <color rgb="FF0070C0"/>
      </left>
      <right/>
      <top/>
      <bottom/>
      <diagonal/>
    </border>
    <border>
      <left/>
      <right style="thin">
        <color rgb="FF0070C0"/>
      </right>
      <top/>
      <bottom/>
      <diagonal/>
    </border>
    <border>
      <left style="thin">
        <color rgb="FF0070C0"/>
      </left>
      <right/>
      <top/>
      <bottom style="hair">
        <color indexed="64"/>
      </bottom>
      <diagonal/>
    </border>
    <border>
      <left style="thin">
        <color rgb="FF0070C0"/>
      </left>
      <right/>
      <top style="hair">
        <color indexed="64"/>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right/>
      <top/>
      <bottom style="double">
        <color indexed="64"/>
      </bottom>
      <diagonal/>
    </border>
    <border>
      <left style="thin">
        <color rgb="FF00B050"/>
      </left>
      <right style="hair">
        <color indexed="64"/>
      </right>
      <top/>
      <bottom style="thin">
        <color rgb="FF00B050"/>
      </bottom>
      <diagonal/>
    </border>
    <border>
      <left style="hair">
        <color indexed="64"/>
      </left>
      <right style="hair">
        <color indexed="64"/>
      </right>
      <top/>
      <bottom style="thin">
        <color rgb="FF00B050"/>
      </bottom>
      <diagonal/>
    </border>
    <border>
      <left style="hair">
        <color indexed="64"/>
      </left>
      <right style="thin">
        <color rgb="FF00B050"/>
      </right>
      <top/>
      <bottom style="thin">
        <color rgb="FF00B050"/>
      </bottom>
      <diagonal/>
    </border>
    <border>
      <left style="medium">
        <color rgb="FFFF0000"/>
      </left>
      <right style="hair">
        <color indexed="64"/>
      </right>
      <top style="medium">
        <color rgb="FFFF0000"/>
      </top>
      <bottom style="medium">
        <color rgb="FFFF0000"/>
      </bottom>
      <diagonal/>
    </border>
    <border>
      <left style="hair">
        <color indexed="64"/>
      </left>
      <right style="hair">
        <color indexed="64"/>
      </right>
      <top style="medium">
        <color rgb="FFFF0000"/>
      </top>
      <bottom style="medium">
        <color rgb="FFFF0000"/>
      </bottom>
      <diagonal/>
    </border>
    <border>
      <left style="hair">
        <color indexed="64"/>
      </left>
      <right style="medium">
        <color rgb="FFFF0000"/>
      </right>
      <top style="medium">
        <color rgb="FFFF0000"/>
      </top>
      <bottom style="medium">
        <color rgb="FFFF0000"/>
      </bottom>
      <diagonal/>
    </border>
    <border>
      <left style="thin">
        <color rgb="FFC00000"/>
      </left>
      <right style="thin">
        <color rgb="FFC00000"/>
      </right>
      <top style="hair">
        <color indexed="64"/>
      </top>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C00000"/>
      </left>
      <right style="hair">
        <color indexed="64"/>
      </right>
      <top style="thick">
        <color rgb="FFC00000"/>
      </top>
      <bottom style="thick">
        <color rgb="FFC00000"/>
      </bottom>
      <diagonal/>
    </border>
    <border>
      <left style="hair">
        <color indexed="64"/>
      </left>
      <right style="hair">
        <color indexed="64"/>
      </right>
      <top style="thick">
        <color rgb="FFC00000"/>
      </top>
      <bottom style="thick">
        <color rgb="FFC00000"/>
      </bottom>
      <diagonal/>
    </border>
    <border>
      <left style="hair">
        <color indexed="64"/>
      </left>
      <right style="thick">
        <color rgb="FFC00000"/>
      </right>
      <top style="thick">
        <color rgb="FFC00000"/>
      </top>
      <bottom style="thick">
        <color rgb="FFC00000"/>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hair">
        <color indexed="64"/>
      </left>
      <right/>
      <top style="hair">
        <color indexed="64"/>
      </top>
      <bottom style="thick">
        <color rgb="FF00B050"/>
      </bottom>
      <diagonal/>
    </border>
    <border>
      <left/>
      <right/>
      <top style="hair">
        <color indexed="64"/>
      </top>
      <bottom style="thick">
        <color rgb="FF00B050"/>
      </bottom>
      <diagonal/>
    </border>
    <border>
      <left/>
      <right style="hair">
        <color indexed="64"/>
      </right>
      <top style="hair">
        <color indexed="64"/>
      </top>
      <bottom style="thick">
        <color rgb="FF00B050"/>
      </bottom>
      <diagonal/>
    </border>
    <border>
      <left/>
      <right style="thick">
        <color rgb="FF00B050"/>
      </right>
      <top style="hair">
        <color indexed="64"/>
      </top>
      <bottom style="hair">
        <color indexed="64"/>
      </bottom>
      <diagonal/>
    </border>
    <border>
      <left style="thick">
        <color rgb="FF00B050"/>
      </left>
      <right/>
      <top style="hair">
        <color indexed="64"/>
      </top>
      <bottom style="hair">
        <color indexed="64"/>
      </bottom>
      <diagonal/>
    </border>
    <border>
      <left style="hair">
        <color indexed="64"/>
      </left>
      <right/>
      <top style="thick">
        <color rgb="FF00B050"/>
      </top>
      <bottom style="hair">
        <color indexed="64"/>
      </bottom>
      <diagonal/>
    </border>
    <border>
      <left/>
      <right/>
      <top style="thick">
        <color rgb="FF00B050"/>
      </top>
      <bottom style="hair">
        <color indexed="64"/>
      </bottom>
      <diagonal/>
    </border>
    <border>
      <left/>
      <right style="hair">
        <color indexed="64"/>
      </right>
      <top style="thick">
        <color rgb="FF00B050"/>
      </top>
      <bottom style="hair">
        <color indexed="64"/>
      </bottom>
      <diagonal/>
    </border>
    <border>
      <left style="hair">
        <color indexed="64"/>
      </left>
      <right/>
      <top style="hair">
        <color indexed="64"/>
      </top>
      <bottom style="thick">
        <color rgb="FF0070C0"/>
      </bottom>
      <diagonal/>
    </border>
    <border>
      <left/>
      <right/>
      <top style="hair">
        <color indexed="64"/>
      </top>
      <bottom style="thick">
        <color rgb="FF0070C0"/>
      </bottom>
      <diagonal/>
    </border>
    <border>
      <left/>
      <right style="hair">
        <color indexed="64"/>
      </right>
      <top style="hair">
        <color indexed="64"/>
      </top>
      <bottom style="thick">
        <color rgb="FF0070C0"/>
      </bottom>
      <diagonal/>
    </border>
    <border>
      <left/>
      <right style="thick">
        <color rgb="FF0070C0"/>
      </right>
      <top style="hair">
        <color indexed="64"/>
      </top>
      <bottom style="hair">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38" fontId="13" fillId="0" borderId="0" applyFont="0" applyFill="0" applyBorder="0" applyAlignment="0" applyProtection="0">
      <alignment vertical="center"/>
    </xf>
  </cellStyleXfs>
  <cellXfs count="511">
    <xf numFmtId="0" fontId="0" fillId="0" borderId="0" xfId="0">
      <alignment vertical="center"/>
    </xf>
    <xf numFmtId="0" fontId="4" fillId="0" borderId="0" xfId="1" applyFont="1" applyAlignment="1">
      <alignment vertical="center"/>
    </xf>
    <xf numFmtId="0" fontId="4" fillId="0" borderId="1" xfId="1" applyFont="1" applyBorder="1" applyAlignment="1">
      <alignment vertical="center"/>
    </xf>
    <xf numFmtId="38" fontId="4" fillId="0" borderId="0" xfId="2" applyFont="1" applyAlignment="1">
      <alignment vertical="center"/>
    </xf>
    <xf numFmtId="0" fontId="7" fillId="0" borderId="2" xfId="1" applyFont="1" applyBorder="1" applyAlignment="1">
      <alignment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4" fillId="0" borderId="5" xfId="1" applyFont="1" applyBorder="1" applyAlignment="1">
      <alignment vertical="center"/>
    </xf>
    <xf numFmtId="0" fontId="7" fillId="0" borderId="6" xfId="1" applyFont="1" applyBorder="1" applyAlignment="1">
      <alignment horizontal="center" vertical="center"/>
    </xf>
    <xf numFmtId="0" fontId="8" fillId="2" borderId="7" xfId="1" applyFont="1" applyFill="1" applyBorder="1" applyAlignment="1">
      <alignment vertical="center"/>
    </xf>
    <xf numFmtId="176" fontId="8" fillId="2" borderId="7" xfId="1" applyNumberFormat="1" applyFont="1" applyFill="1" applyBorder="1" applyAlignment="1">
      <alignment vertical="center"/>
    </xf>
    <xf numFmtId="176" fontId="8" fillId="2" borderId="8" xfId="1" applyNumberFormat="1" applyFont="1" applyFill="1" applyBorder="1" applyAlignment="1">
      <alignment vertical="center"/>
    </xf>
    <xf numFmtId="176" fontId="4" fillId="0" borderId="2" xfId="2" applyNumberFormat="1" applyFont="1" applyBorder="1" applyAlignment="1">
      <alignment vertical="center"/>
    </xf>
    <xf numFmtId="177" fontId="4" fillId="0" borderId="3" xfId="2" applyNumberFormat="1" applyFont="1" applyBorder="1" applyAlignment="1">
      <alignment horizontal="right" vertical="center"/>
    </xf>
    <xf numFmtId="176" fontId="4" fillId="0" borderId="4" xfId="2" applyNumberFormat="1" applyFont="1" applyBorder="1" applyAlignment="1">
      <alignment vertical="center"/>
    </xf>
    <xf numFmtId="0" fontId="4" fillId="0" borderId="9" xfId="1" applyFont="1" applyBorder="1" applyAlignment="1">
      <alignment vertical="center"/>
    </xf>
    <xf numFmtId="176" fontId="4" fillId="0" borderId="6" xfId="2" applyNumberFormat="1" applyFont="1" applyBorder="1" applyAlignment="1">
      <alignment vertical="center"/>
    </xf>
    <xf numFmtId="177" fontId="4" fillId="0" borderId="7" xfId="2" applyNumberFormat="1" applyFont="1" applyBorder="1" applyAlignment="1">
      <alignment horizontal="right" vertical="center"/>
    </xf>
    <xf numFmtId="176" fontId="4" fillId="0" borderId="8" xfId="2" applyNumberFormat="1" applyFont="1" applyBorder="1" applyAlignment="1">
      <alignment vertical="center"/>
    </xf>
    <xf numFmtId="0" fontId="7" fillId="0" borderId="10" xfId="1" applyFont="1" applyBorder="1" applyAlignment="1">
      <alignment horizontal="center" vertical="center"/>
    </xf>
    <xf numFmtId="0" fontId="8" fillId="2" borderId="11" xfId="1" applyFont="1" applyFill="1" applyBorder="1" applyAlignment="1">
      <alignment vertical="center"/>
    </xf>
    <xf numFmtId="176" fontId="8" fillId="2" borderId="11" xfId="1" applyNumberFormat="1" applyFont="1" applyFill="1" applyBorder="1" applyAlignment="1">
      <alignment vertical="center"/>
    </xf>
    <xf numFmtId="176" fontId="8" fillId="2" borderId="12" xfId="1" applyNumberFormat="1" applyFont="1" applyFill="1" applyBorder="1" applyAlignment="1">
      <alignment vertical="center"/>
    </xf>
    <xf numFmtId="0" fontId="4" fillId="0" borderId="7" xfId="1" applyFont="1" applyBorder="1" applyAlignment="1">
      <alignment vertical="center"/>
    </xf>
    <xf numFmtId="0" fontId="9" fillId="4" borderId="7" xfId="1" applyFont="1" applyFill="1" applyBorder="1" applyAlignment="1">
      <alignment horizontal="center" vertical="center"/>
    </xf>
    <xf numFmtId="0" fontId="9" fillId="4" borderId="13" xfId="1" applyFont="1" applyFill="1" applyBorder="1" applyAlignment="1">
      <alignment horizontal="center" vertical="center"/>
    </xf>
    <xf numFmtId="0" fontId="7" fillId="0" borderId="7" xfId="1" applyFont="1" applyBorder="1" applyAlignment="1">
      <alignment horizontal="center" vertical="center"/>
    </xf>
    <xf numFmtId="38" fontId="10" fillId="4" borderId="7" xfId="2" applyFont="1" applyFill="1" applyBorder="1" applyAlignment="1">
      <alignment vertical="center"/>
    </xf>
    <xf numFmtId="38" fontId="10" fillId="4" borderId="13" xfId="2" applyFont="1" applyFill="1" applyBorder="1" applyAlignment="1">
      <alignment vertical="center"/>
    </xf>
    <xf numFmtId="176" fontId="4" fillId="0" borderId="10" xfId="2" applyNumberFormat="1" applyFont="1" applyBorder="1" applyAlignment="1">
      <alignment vertical="center"/>
    </xf>
    <xf numFmtId="177" fontId="4" fillId="0" borderId="11" xfId="2" applyNumberFormat="1" applyFont="1" applyBorder="1" applyAlignment="1">
      <alignment horizontal="right" vertical="center"/>
    </xf>
    <xf numFmtId="176" fontId="4" fillId="0" borderId="12" xfId="2" applyNumberFormat="1" applyFont="1" applyBorder="1" applyAlignment="1">
      <alignment vertical="center"/>
    </xf>
    <xf numFmtId="176" fontId="4" fillId="0" borderId="0" xfId="2" applyNumberFormat="1" applyFont="1" applyAlignment="1">
      <alignment vertical="center"/>
    </xf>
    <xf numFmtId="0" fontId="9" fillId="0" borderId="0" xfId="1" applyFont="1" applyAlignment="1">
      <alignment vertical="center"/>
    </xf>
    <xf numFmtId="0" fontId="7" fillId="0" borderId="0" xfId="1" applyFont="1" applyAlignment="1">
      <alignment vertical="center"/>
    </xf>
    <xf numFmtId="178" fontId="4" fillId="0" borderId="3" xfId="2" applyNumberFormat="1" applyFont="1" applyBorder="1" applyAlignment="1">
      <alignment vertical="center"/>
    </xf>
    <xf numFmtId="176" fontId="4" fillId="0" borderId="3" xfId="2" applyNumberFormat="1" applyFont="1" applyBorder="1" applyAlignment="1">
      <alignment vertical="center"/>
    </xf>
    <xf numFmtId="178" fontId="4" fillId="0" borderId="7" xfId="2" applyNumberFormat="1" applyFont="1" applyBorder="1" applyAlignment="1">
      <alignment vertical="center"/>
    </xf>
    <xf numFmtId="176" fontId="4" fillId="0" borderId="7" xfId="2" applyNumberFormat="1" applyFont="1" applyBorder="1" applyAlignment="1">
      <alignment vertical="center"/>
    </xf>
    <xf numFmtId="0" fontId="4" fillId="0" borderId="20" xfId="1" applyFont="1" applyBorder="1" applyAlignment="1">
      <alignment vertical="center"/>
    </xf>
    <xf numFmtId="0" fontId="4" fillId="0" borderId="21" xfId="1" applyFont="1" applyBorder="1" applyAlignment="1">
      <alignment vertical="center"/>
    </xf>
    <xf numFmtId="178" fontId="4" fillId="0" borderId="11" xfId="2" applyNumberFormat="1" applyFont="1" applyBorder="1" applyAlignment="1">
      <alignment vertical="center"/>
    </xf>
    <xf numFmtId="176" fontId="4" fillId="0" borderId="11" xfId="2" applyNumberFormat="1" applyFont="1" applyBorder="1" applyAlignment="1">
      <alignment vertical="center"/>
    </xf>
    <xf numFmtId="38" fontId="4" fillId="0" borderId="3" xfId="2" applyFont="1" applyBorder="1" applyAlignment="1">
      <alignment vertical="center"/>
    </xf>
    <xf numFmtId="38" fontId="4" fillId="0" borderId="7" xfId="2" applyFont="1" applyBorder="1" applyAlignment="1">
      <alignment vertical="center"/>
    </xf>
    <xf numFmtId="0" fontId="4" fillId="0" borderId="23" xfId="1" applyFont="1" applyBorder="1" applyAlignment="1">
      <alignment vertical="center"/>
    </xf>
    <xf numFmtId="0" fontId="4" fillId="0" borderId="24" xfId="1" applyFont="1" applyBorder="1" applyAlignment="1">
      <alignment vertical="center"/>
    </xf>
    <xf numFmtId="38" fontId="4" fillId="0" borderId="11" xfId="2" applyFont="1" applyBorder="1" applyAlignment="1">
      <alignment vertical="center"/>
    </xf>
    <xf numFmtId="0" fontId="4" fillId="0" borderId="0" xfId="1" applyFont="1" applyBorder="1" applyAlignment="1">
      <alignment vertical="center"/>
    </xf>
    <xf numFmtId="0" fontId="4" fillId="0" borderId="27"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33" xfId="1" applyFont="1" applyBorder="1" applyAlignment="1">
      <alignment vertical="center"/>
    </xf>
    <xf numFmtId="0" fontId="8" fillId="0" borderId="0" xfId="1" applyFont="1" applyAlignment="1">
      <alignment vertical="center"/>
    </xf>
    <xf numFmtId="0" fontId="12" fillId="0" borderId="0" xfId="1" applyFont="1" applyAlignment="1">
      <alignment vertical="center"/>
    </xf>
    <xf numFmtId="0" fontId="4" fillId="0" borderId="0" xfId="1" applyFont="1" applyFill="1" applyBorder="1" applyAlignment="1">
      <alignment vertical="center"/>
    </xf>
    <xf numFmtId="0" fontId="7" fillId="0" borderId="0" xfId="1" applyFont="1" applyFill="1" applyBorder="1" applyAlignment="1">
      <alignment vertical="center"/>
    </xf>
    <xf numFmtId="0" fontId="4" fillId="0" borderId="35" xfId="1" applyFont="1" applyBorder="1" applyAlignment="1">
      <alignment vertical="center"/>
    </xf>
    <xf numFmtId="0" fontId="12" fillId="0" borderId="34" xfId="1" applyFont="1" applyBorder="1" applyAlignment="1">
      <alignment vertical="center"/>
    </xf>
    <xf numFmtId="0" fontId="4" fillId="0" borderId="36" xfId="1" applyFont="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horizontal="center" vertical="center"/>
    </xf>
    <xf numFmtId="38" fontId="12" fillId="0" borderId="0" xfId="2" applyFont="1" applyFill="1" applyBorder="1" applyAlignment="1">
      <alignment vertical="center"/>
    </xf>
    <xf numFmtId="38" fontId="11" fillId="0" borderId="0" xfId="2" applyFont="1" applyAlignment="1">
      <alignment horizontal="center" vertical="center"/>
    </xf>
    <xf numFmtId="176" fontId="11" fillId="0" borderId="0" xfId="2" applyNumberFormat="1" applyFont="1" applyAlignment="1">
      <alignment horizontal="center" vertical="center"/>
    </xf>
    <xf numFmtId="38" fontId="8" fillId="0" borderId="0" xfId="2" applyFont="1" applyAlignment="1">
      <alignment vertical="center"/>
    </xf>
    <xf numFmtId="0" fontId="11" fillId="0" borderId="0" xfId="1" applyFont="1" applyAlignment="1">
      <alignment horizontal="center" vertical="center"/>
    </xf>
    <xf numFmtId="0" fontId="8" fillId="0" borderId="0" xfId="0"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38" fontId="8" fillId="0" borderId="14" xfId="2" applyFont="1" applyBorder="1" applyAlignment="1">
      <alignment vertical="center"/>
    </xf>
    <xf numFmtId="0" fontId="8" fillId="0" borderId="44"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45" xfId="0" applyFont="1" applyBorder="1" applyAlignment="1">
      <alignment horizontal="right" vertical="center"/>
    </xf>
    <xf numFmtId="0" fontId="8" fillId="0" borderId="26" xfId="0" applyFont="1" applyBorder="1" applyAlignment="1">
      <alignment vertical="center"/>
    </xf>
    <xf numFmtId="0" fontId="8" fillId="0" borderId="0" xfId="0" applyFont="1" applyBorder="1" applyAlignment="1">
      <alignment vertical="center"/>
    </xf>
    <xf numFmtId="0" fontId="8" fillId="0" borderId="27"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horizontal="right" vertical="center"/>
    </xf>
    <xf numFmtId="0" fontId="8" fillId="0" borderId="43" xfId="0" applyFont="1" applyBorder="1" applyAlignment="1">
      <alignment horizontal="right" vertical="center"/>
    </xf>
    <xf numFmtId="38" fontId="8" fillId="0" borderId="49" xfId="2" applyFont="1" applyBorder="1" applyAlignment="1">
      <alignment vertical="center"/>
    </xf>
    <xf numFmtId="38" fontId="8" fillId="0" borderId="50" xfId="2" applyFont="1" applyBorder="1" applyAlignment="1">
      <alignment vertical="center"/>
    </xf>
    <xf numFmtId="0" fontId="8" fillId="0" borderId="50" xfId="0" applyFont="1" applyBorder="1" applyAlignment="1">
      <alignment vertical="center"/>
    </xf>
    <xf numFmtId="0" fontId="8" fillId="0" borderId="47" xfId="0" applyFont="1" applyBorder="1" applyAlignment="1">
      <alignment vertical="center"/>
    </xf>
    <xf numFmtId="0" fontId="8" fillId="0" borderId="51" xfId="0" applyFont="1" applyBorder="1" applyAlignment="1">
      <alignment horizontal="right" vertical="center"/>
    </xf>
    <xf numFmtId="0" fontId="4" fillId="0" borderId="14" xfId="1" applyFont="1" applyBorder="1" applyAlignment="1">
      <alignment vertical="center"/>
    </xf>
    <xf numFmtId="0" fontId="4" fillId="0" borderId="15" xfId="1" applyFont="1" applyBorder="1" applyAlignment="1">
      <alignment vertical="center"/>
    </xf>
    <xf numFmtId="0" fontId="10" fillId="0" borderId="0" xfId="1" applyFont="1" applyAlignment="1">
      <alignment vertical="center"/>
    </xf>
    <xf numFmtId="38" fontId="10" fillId="4" borderId="0" xfId="3" applyFont="1" applyFill="1" applyAlignment="1">
      <alignment vertical="center"/>
    </xf>
    <xf numFmtId="38" fontId="10" fillId="0" borderId="0" xfId="3" applyFont="1" applyAlignment="1">
      <alignment vertical="center"/>
    </xf>
    <xf numFmtId="38" fontId="10" fillId="4" borderId="0" xfId="3" applyFont="1" applyFill="1" applyAlignment="1">
      <alignment horizontal="center" vertical="center"/>
    </xf>
    <xf numFmtId="0" fontId="10" fillId="0" borderId="0" xfId="1" applyFont="1" applyAlignment="1">
      <alignment horizontal="left" vertical="center"/>
    </xf>
    <xf numFmtId="0" fontId="10" fillId="0" borderId="0" xfId="1" applyFont="1" applyAlignment="1">
      <alignment horizontal="right" vertical="center"/>
    </xf>
    <xf numFmtId="38" fontId="10" fillId="4" borderId="7" xfId="3" applyFont="1" applyFill="1" applyBorder="1" applyAlignment="1">
      <alignment vertical="center"/>
    </xf>
    <xf numFmtId="0" fontId="9" fillId="0" borderId="0" xfId="1" applyFont="1" applyAlignment="1">
      <alignment horizontal="center" vertical="center"/>
    </xf>
    <xf numFmtId="0" fontId="10" fillId="4" borderId="7" xfId="1" applyFont="1" applyFill="1" applyBorder="1" applyAlignment="1">
      <alignment vertical="center"/>
    </xf>
    <xf numFmtId="0" fontId="14" fillId="0" borderId="0" xfId="1" applyFont="1" applyAlignment="1">
      <alignment vertical="center"/>
    </xf>
    <xf numFmtId="0" fontId="15" fillId="0" borderId="0" xfId="1" applyFont="1" applyAlignment="1">
      <alignment vertical="center"/>
    </xf>
    <xf numFmtId="0" fontId="7" fillId="0" borderId="0" xfId="1" applyFont="1" applyBorder="1" applyAlignment="1">
      <alignment horizontal="center" vertical="center"/>
    </xf>
    <xf numFmtId="0" fontId="4" fillId="0" borderId="0" xfId="1" applyFont="1" applyFill="1" applyAlignment="1">
      <alignment vertical="center"/>
    </xf>
    <xf numFmtId="0" fontId="4" fillId="0" borderId="26" xfId="1" applyFont="1" applyFill="1" applyBorder="1" applyAlignment="1">
      <alignment vertical="center"/>
    </xf>
    <xf numFmtId="0" fontId="4" fillId="0" borderId="22" xfId="1" applyFont="1" applyFill="1" applyBorder="1" applyAlignment="1">
      <alignment vertical="center"/>
    </xf>
    <xf numFmtId="0" fontId="4" fillId="0" borderId="19" xfId="1" applyFont="1" applyBorder="1" applyAlignment="1">
      <alignment vertical="center"/>
    </xf>
    <xf numFmtId="0" fontId="4" fillId="0" borderId="26" xfId="1" applyFont="1" applyBorder="1" applyAlignment="1">
      <alignment vertical="center"/>
    </xf>
    <xf numFmtId="0" fontId="4" fillId="0" borderId="0" xfId="1" applyFont="1" applyFill="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4" fillId="0" borderId="38" xfId="1" applyFont="1" applyBorder="1" applyAlignment="1">
      <alignment vertical="center"/>
    </xf>
    <xf numFmtId="0" fontId="8" fillId="0" borderId="37" xfId="1" applyFont="1" applyBorder="1" applyAlignment="1">
      <alignment vertical="center"/>
    </xf>
    <xf numFmtId="0" fontId="8" fillId="0" borderId="38" xfId="1" applyFont="1" applyBorder="1" applyAlignment="1">
      <alignment vertical="center"/>
    </xf>
    <xf numFmtId="0" fontId="8" fillId="0" borderId="41" xfId="1" applyFont="1" applyBorder="1" applyAlignment="1">
      <alignment vertical="center"/>
    </xf>
    <xf numFmtId="0" fontId="8" fillId="0" borderId="61" xfId="0" applyFont="1" applyBorder="1" applyAlignment="1">
      <alignment vertical="center"/>
    </xf>
    <xf numFmtId="0" fontId="8" fillId="0" borderId="0" xfId="1" applyFont="1" applyBorder="1" applyAlignment="1">
      <alignment vertical="center"/>
    </xf>
    <xf numFmtId="0" fontId="8" fillId="0" borderId="62" xfId="1" applyFont="1" applyBorder="1" applyAlignment="1">
      <alignment vertical="center"/>
    </xf>
    <xf numFmtId="0" fontId="8" fillId="0" borderId="24" xfId="0" applyFont="1" applyBorder="1" applyAlignment="1">
      <alignment vertical="center"/>
    </xf>
    <xf numFmtId="0" fontId="8" fillId="0" borderId="63" xfId="1" applyFont="1" applyBorder="1" applyAlignment="1">
      <alignment vertical="center"/>
    </xf>
    <xf numFmtId="0" fontId="8" fillId="0" borderId="23" xfId="1" applyFont="1" applyBorder="1" applyAlignment="1">
      <alignment vertical="center"/>
    </xf>
    <xf numFmtId="0" fontId="8" fillId="0" borderId="43" xfId="1" applyFont="1" applyBorder="1" applyAlignment="1">
      <alignment horizontal="right" vertical="center"/>
    </xf>
    <xf numFmtId="0" fontId="8" fillId="0" borderId="64" xfId="0" applyFont="1" applyBorder="1" applyAlignment="1">
      <alignment vertical="center"/>
    </xf>
    <xf numFmtId="0" fontId="8" fillId="0" borderId="42" xfId="1" applyFont="1" applyBorder="1" applyAlignment="1">
      <alignment vertical="center"/>
    </xf>
    <xf numFmtId="0" fontId="8" fillId="0" borderId="14" xfId="1" applyFont="1" applyBorder="1" applyAlignment="1">
      <alignment vertical="center"/>
    </xf>
    <xf numFmtId="0" fontId="8" fillId="0" borderId="44" xfId="1" applyFont="1" applyBorder="1" applyAlignment="1">
      <alignment horizontal="right" vertical="center"/>
    </xf>
    <xf numFmtId="0" fontId="8" fillId="0" borderId="46" xfId="0" applyFont="1" applyBorder="1" applyAlignment="1">
      <alignment vertical="center"/>
    </xf>
    <xf numFmtId="0" fontId="4" fillId="0" borderId="47" xfId="1" applyFont="1" applyBorder="1" applyAlignment="1">
      <alignment vertical="center"/>
    </xf>
    <xf numFmtId="0" fontId="8" fillId="0" borderId="65" xfId="1" applyFont="1" applyBorder="1" applyAlignment="1">
      <alignment vertical="center"/>
    </xf>
    <xf numFmtId="0" fontId="8" fillId="0" borderId="66" xfId="1" applyFont="1" applyBorder="1" applyAlignment="1">
      <alignment vertical="center"/>
    </xf>
    <xf numFmtId="0" fontId="8" fillId="0" borderId="67" xfId="1" applyFont="1" applyBorder="1" applyAlignment="1">
      <alignment horizontal="right" vertical="center"/>
    </xf>
    <xf numFmtId="0" fontId="17" fillId="0" borderId="0" xfId="1" applyFont="1" applyAlignment="1">
      <alignment vertical="center"/>
    </xf>
    <xf numFmtId="0" fontId="8" fillId="0" borderId="0" xfId="1" applyFont="1" applyFill="1" applyBorder="1" applyAlignment="1">
      <alignment vertical="center"/>
    </xf>
    <xf numFmtId="176" fontId="8" fillId="0" borderId="0" xfId="1" applyNumberFormat="1" applyFont="1" applyFill="1" applyBorder="1" applyAlignment="1">
      <alignment vertical="center"/>
    </xf>
    <xf numFmtId="0" fontId="7" fillId="0" borderId="27" xfId="1" applyFont="1" applyBorder="1" applyAlignment="1">
      <alignment vertical="center"/>
    </xf>
    <xf numFmtId="0" fontId="18" fillId="0" borderId="0" xfId="1" applyFont="1" applyAlignment="1">
      <alignment vertical="center"/>
    </xf>
    <xf numFmtId="0" fontId="19" fillId="0" borderId="0" xfId="1" applyFont="1" applyAlignment="1">
      <alignment vertical="center"/>
    </xf>
    <xf numFmtId="38" fontId="9" fillId="0" borderId="40" xfId="2" applyFont="1" applyBorder="1" applyAlignment="1">
      <alignment vertical="center"/>
    </xf>
    <xf numFmtId="0" fontId="9" fillId="0" borderId="26" xfId="0" applyFont="1" applyBorder="1" applyAlignment="1">
      <alignment vertical="center"/>
    </xf>
    <xf numFmtId="0" fontId="9" fillId="0" borderId="22" xfId="0" applyFont="1" applyBorder="1" applyAlignment="1">
      <alignment vertical="center"/>
    </xf>
    <xf numFmtId="0" fontId="9" fillId="0" borderId="13" xfId="0" applyFont="1" applyBorder="1" applyAlignment="1">
      <alignment vertical="center"/>
    </xf>
    <xf numFmtId="0" fontId="9" fillId="0" borderId="61" xfId="0" applyFont="1" applyBorder="1" applyAlignment="1">
      <alignment vertical="center"/>
    </xf>
    <xf numFmtId="0" fontId="9" fillId="0" borderId="63" xfId="0" applyFont="1" applyBorder="1" applyAlignment="1">
      <alignment vertical="center"/>
    </xf>
    <xf numFmtId="0" fontId="4" fillId="0" borderId="0" xfId="1" applyFont="1" applyAlignment="1">
      <alignment horizontal="right" vertical="center"/>
    </xf>
    <xf numFmtId="0" fontId="17" fillId="0" borderId="0" xfId="1" applyFont="1" applyAlignment="1">
      <alignment horizontal="right" vertical="center"/>
    </xf>
    <xf numFmtId="0" fontId="20" fillId="0" borderId="0" xfId="1" applyFont="1" applyAlignment="1">
      <alignment vertical="center"/>
    </xf>
    <xf numFmtId="0" fontId="4" fillId="0" borderId="22" xfId="1" applyFont="1" applyBorder="1" applyAlignment="1">
      <alignment vertical="center"/>
    </xf>
    <xf numFmtId="0" fontId="4" fillId="3" borderId="19" xfId="1" applyFont="1" applyFill="1" applyBorder="1" applyAlignment="1">
      <alignment vertical="center"/>
    </xf>
    <xf numFmtId="0" fontId="4" fillId="3" borderId="20" xfId="1" applyFont="1" applyFill="1" applyBorder="1" applyAlignment="1">
      <alignment vertical="center"/>
    </xf>
    <xf numFmtId="0" fontId="4" fillId="3" borderId="21" xfId="1" applyFont="1" applyFill="1" applyBorder="1" applyAlignment="1">
      <alignment vertical="center"/>
    </xf>
    <xf numFmtId="0" fontId="4" fillId="3" borderId="26" xfId="1" applyFont="1" applyFill="1" applyBorder="1" applyAlignment="1">
      <alignment vertical="center"/>
    </xf>
    <xf numFmtId="0" fontId="4" fillId="3" borderId="0" xfId="1" applyFont="1" applyFill="1" applyBorder="1" applyAlignment="1">
      <alignment vertical="center"/>
    </xf>
    <xf numFmtId="0" fontId="4" fillId="3" borderId="27" xfId="1" applyFont="1" applyFill="1" applyBorder="1" applyAlignment="1">
      <alignment vertical="center"/>
    </xf>
    <xf numFmtId="0" fontId="4" fillId="3" borderId="22" xfId="1" applyFont="1" applyFill="1" applyBorder="1" applyAlignment="1">
      <alignment vertical="center"/>
    </xf>
    <xf numFmtId="0" fontId="7" fillId="3" borderId="7" xfId="1" applyFont="1" applyFill="1" applyBorder="1" applyAlignment="1">
      <alignment horizontal="center" vertical="center"/>
    </xf>
    <xf numFmtId="0" fontId="4" fillId="4" borderId="7" xfId="1" applyFont="1" applyFill="1" applyBorder="1" applyAlignment="1">
      <alignment vertical="center"/>
    </xf>
    <xf numFmtId="0" fontId="7" fillId="4" borderId="7" xfId="1" applyFont="1" applyFill="1" applyBorder="1" applyAlignment="1">
      <alignment horizontal="center" vertical="center"/>
    </xf>
    <xf numFmtId="0" fontId="4" fillId="3" borderId="7" xfId="1" applyFont="1" applyFill="1" applyBorder="1" applyAlignment="1">
      <alignment vertical="center"/>
    </xf>
    <xf numFmtId="38" fontId="9" fillId="0" borderId="7" xfId="1" applyNumberFormat="1" applyFont="1" applyBorder="1" applyAlignment="1">
      <alignment vertical="center"/>
    </xf>
    <xf numFmtId="0" fontId="4" fillId="0" borderId="7" xfId="1" applyFont="1" applyBorder="1" applyAlignment="1">
      <alignment horizontal="center" vertical="center"/>
    </xf>
    <xf numFmtId="181" fontId="9" fillId="0" borderId="7" xfId="1" applyNumberFormat="1" applyFont="1" applyBorder="1" applyAlignment="1">
      <alignment vertical="center"/>
    </xf>
    <xf numFmtId="182" fontId="9" fillId="0" borderId="7" xfId="1" applyNumberFormat="1" applyFont="1" applyBorder="1" applyAlignment="1">
      <alignment vertical="center"/>
    </xf>
    <xf numFmtId="0" fontId="7" fillId="6" borderId="7" xfId="1" applyFont="1" applyFill="1" applyBorder="1" applyAlignment="1">
      <alignment horizontal="center" vertical="center"/>
    </xf>
    <xf numFmtId="181" fontId="9" fillId="6" borderId="7" xfId="1" applyNumberFormat="1" applyFont="1" applyFill="1" applyBorder="1" applyAlignment="1">
      <alignment vertical="center"/>
    </xf>
    <xf numFmtId="38" fontId="9" fillId="6" borderId="7" xfId="1" applyNumberFormat="1" applyFont="1" applyFill="1" applyBorder="1" applyAlignment="1">
      <alignment vertical="center"/>
    </xf>
    <xf numFmtId="38" fontId="10" fillId="6" borderId="0" xfId="3" applyFont="1" applyFill="1" applyAlignment="1">
      <alignment vertical="center"/>
    </xf>
    <xf numFmtId="0" fontId="23" fillId="7" borderId="0" xfId="1" applyFont="1" applyFill="1" applyAlignment="1">
      <alignment vertical="center"/>
    </xf>
    <xf numFmtId="0" fontId="24" fillId="7" borderId="0" xfId="1" applyFont="1" applyFill="1" applyAlignment="1">
      <alignment vertical="center"/>
    </xf>
    <xf numFmtId="0" fontId="14" fillId="0" borderId="0" xfId="1" applyFont="1" applyAlignment="1">
      <alignment horizontal="right" vertical="center"/>
    </xf>
    <xf numFmtId="0" fontId="4" fillId="0" borderId="75" xfId="1" applyFont="1" applyBorder="1" applyAlignment="1">
      <alignment vertical="center"/>
    </xf>
    <xf numFmtId="0" fontId="9" fillId="0" borderId="0" xfId="1" applyFont="1" applyAlignment="1">
      <alignment horizontal="right" vertical="center"/>
    </xf>
    <xf numFmtId="0" fontId="8" fillId="0" borderId="0" xfId="1" applyFont="1" applyAlignment="1" applyProtection="1">
      <alignment vertical="center"/>
    </xf>
    <xf numFmtId="0" fontId="4" fillId="0" borderId="0" xfId="1" applyFont="1" applyAlignment="1" applyProtection="1">
      <alignment vertical="center"/>
    </xf>
    <xf numFmtId="0" fontId="17" fillId="3" borderId="0" xfId="1" applyFont="1" applyFill="1" applyAlignment="1" applyProtection="1">
      <alignment vertical="center"/>
    </xf>
    <xf numFmtId="0" fontId="4" fillId="3" borderId="0" xfId="1" applyFont="1" applyFill="1" applyAlignment="1" applyProtection="1">
      <alignment vertical="center"/>
    </xf>
    <xf numFmtId="0" fontId="8" fillId="3" borderId="0" xfId="1" applyFont="1" applyFill="1" applyAlignment="1" applyProtection="1">
      <alignment vertical="center"/>
    </xf>
    <xf numFmtId="0" fontId="8" fillId="0" borderId="19" xfId="1" applyFont="1" applyBorder="1" applyAlignment="1" applyProtection="1">
      <alignment vertical="center"/>
    </xf>
    <xf numFmtId="0" fontId="8" fillId="0" borderId="20" xfId="1" applyFont="1" applyBorder="1" applyAlignment="1" applyProtection="1">
      <alignment vertical="center"/>
    </xf>
    <xf numFmtId="0" fontId="26" fillId="0" borderId="20" xfId="1" applyFont="1" applyBorder="1" applyAlignment="1" applyProtection="1">
      <alignment vertical="center"/>
    </xf>
    <xf numFmtId="0" fontId="4" fillId="0" borderId="20" xfId="1" applyFont="1" applyBorder="1" applyAlignment="1" applyProtection="1">
      <alignment vertical="center"/>
    </xf>
    <xf numFmtId="0" fontId="4" fillId="0" borderId="21" xfId="1" applyFont="1" applyBorder="1" applyAlignment="1" applyProtection="1">
      <alignment vertical="center"/>
    </xf>
    <xf numFmtId="0" fontId="8" fillId="0" borderId="26" xfId="1" applyFont="1" applyBorder="1" applyAlignment="1" applyProtection="1">
      <alignment vertical="center"/>
    </xf>
    <xf numFmtId="0" fontId="4" fillId="0" borderId="27" xfId="1" applyFont="1" applyBorder="1" applyAlignment="1" applyProtection="1">
      <alignment vertical="center"/>
    </xf>
    <xf numFmtId="0" fontId="18" fillId="0" borderId="0" xfId="1" applyFont="1" applyAlignment="1" applyProtection="1">
      <alignment vertical="center"/>
    </xf>
    <xf numFmtId="0" fontId="4" fillId="0" borderId="26" xfId="1" applyFont="1" applyBorder="1" applyAlignment="1" applyProtection="1">
      <alignment vertical="center"/>
    </xf>
    <xf numFmtId="0" fontId="4" fillId="3" borderId="7" xfId="1" applyFont="1" applyFill="1" applyBorder="1" applyAlignment="1" applyProtection="1">
      <alignment vertical="center"/>
    </xf>
    <xf numFmtId="0" fontId="7" fillId="3" borderId="7" xfId="1" applyFont="1" applyFill="1" applyBorder="1" applyAlignment="1" applyProtection="1">
      <alignment horizontal="center" vertical="center"/>
    </xf>
    <xf numFmtId="0" fontId="27" fillId="0" borderId="19" xfId="1" applyFont="1" applyBorder="1" applyAlignment="1" applyProtection="1">
      <alignment vertical="center"/>
    </xf>
    <xf numFmtId="0" fontId="27" fillId="0" borderId="20" xfId="1" applyFont="1" applyBorder="1" applyAlignment="1" applyProtection="1">
      <alignment vertical="center"/>
    </xf>
    <xf numFmtId="0" fontId="27" fillId="0" borderId="21" xfId="1" applyFont="1" applyBorder="1" applyAlignment="1" applyProtection="1">
      <alignment vertical="center"/>
    </xf>
    <xf numFmtId="0" fontId="9" fillId="0" borderId="26" xfId="1" applyFont="1" applyBorder="1" applyAlignment="1" applyProtection="1">
      <alignment vertical="center"/>
    </xf>
    <xf numFmtId="0" fontId="9" fillId="0" borderId="27" xfId="1" applyFont="1" applyBorder="1" applyAlignment="1" applyProtection="1">
      <alignment vertical="center"/>
    </xf>
    <xf numFmtId="0" fontId="9" fillId="0" borderId="22" xfId="1" applyFont="1" applyBorder="1" applyAlignment="1" applyProtection="1">
      <alignment vertical="center"/>
    </xf>
    <xf numFmtId="0" fontId="9" fillId="0" borderId="23" xfId="1" applyFont="1" applyBorder="1" applyAlignment="1" applyProtection="1">
      <alignment vertical="center"/>
    </xf>
    <xf numFmtId="0" fontId="9" fillId="0" borderId="14" xfId="1" applyFont="1" applyBorder="1" applyAlignment="1" applyProtection="1">
      <alignment vertical="center"/>
    </xf>
    <xf numFmtId="0" fontId="9" fillId="0" borderId="13" xfId="1" applyFont="1" applyBorder="1" applyAlignment="1" applyProtection="1">
      <alignment vertical="center"/>
    </xf>
    <xf numFmtId="0" fontId="9" fillId="0" borderId="15" xfId="1" applyFont="1" applyBorder="1" applyAlignment="1" applyProtection="1">
      <alignment vertical="center"/>
    </xf>
    <xf numFmtId="0" fontId="9" fillId="0" borderId="19" xfId="1" applyFont="1" applyBorder="1" applyAlignment="1" applyProtection="1">
      <alignment vertical="center"/>
    </xf>
    <xf numFmtId="0" fontId="9" fillId="0" borderId="21" xfId="1" applyFont="1" applyBorder="1" applyAlignment="1" applyProtection="1">
      <alignment vertical="center"/>
    </xf>
    <xf numFmtId="0" fontId="27" fillId="0" borderId="22" xfId="1" applyFont="1" applyBorder="1" applyAlignment="1" applyProtection="1">
      <alignment vertical="center"/>
    </xf>
    <xf numFmtId="0" fontId="27" fillId="0" borderId="23" xfId="1" applyFont="1" applyBorder="1" applyAlignment="1" applyProtection="1">
      <alignment vertical="center"/>
    </xf>
    <xf numFmtId="0" fontId="27" fillId="0" borderId="7" xfId="1" applyFont="1" applyBorder="1" applyAlignment="1" applyProtection="1">
      <alignment vertical="center"/>
    </xf>
    <xf numFmtId="0" fontId="9" fillId="0" borderId="24" xfId="1" applyFont="1" applyBorder="1" applyAlignment="1" applyProtection="1">
      <alignment vertical="center"/>
    </xf>
    <xf numFmtId="0" fontId="30" fillId="0" borderId="0" xfId="1" applyFont="1" applyBorder="1" applyAlignment="1" applyProtection="1">
      <alignment vertical="center"/>
    </xf>
    <xf numFmtId="0" fontId="9" fillId="0" borderId="0" xfId="1" applyFont="1" applyBorder="1" applyAlignment="1" applyProtection="1">
      <alignment vertical="center"/>
    </xf>
    <xf numFmtId="0" fontId="4" fillId="0" borderId="0" xfId="1" applyFont="1" applyBorder="1" applyAlignment="1" applyProtection="1">
      <alignment vertical="center"/>
    </xf>
    <xf numFmtId="0" fontId="30" fillId="0" borderId="0" xfId="1" applyFont="1" applyAlignment="1" applyProtection="1">
      <alignment vertical="center"/>
    </xf>
    <xf numFmtId="0" fontId="14" fillId="0" borderId="0" xfId="1" applyFont="1" applyAlignment="1" applyProtection="1">
      <alignment vertical="center"/>
    </xf>
    <xf numFmtId="0" fontId="9" fillId="0" borderId="0" xfId="1" applyFont="1" applyAlignment="1" applyProtection="1">
      <alignment vertical="center"/>
    </xf>
    <xf numFmtId="0" fontId="4" fillId="0" borderId="19" xfId="1" applyFont="1" applyBorder="1" applyAlignment="1" applyProtection="1">
      <alignment vertical="center"/>
    </xf>
    <xf numFmtId="0" fontId="17" fillId="0" borderId="0" xfId="1" applyFont="1" applyAlignment="1" applyProtection="1">
      <alignment vertical="center"/>
    </xf>
    <xf numFmtId="0" fontId="27" fillId="0" borderId="7" xfId="1" applyFont="1" applyBorder="1" applyAlignment="1" applyProtection="1">
      <alignment horizontal="center" vertical="center"/>
    </xf>
    <xf numFmtId="0" fontId="27" fillId="0" borderId="13" xfId="1" applyFont="1" applyBorder="1" applyAlignment="1" applyProtection="1">
      <alignment vertical="center"/>
    </xf>
    <xf numFmtId="0" fontId="27" fillId="0" borderId="14" xfId="1" applyFont="1" applyBorder="1" applyAlignment="1" applyProtection="1">
      <alignment vertical="center"/>
    </xf>
    <xf numFmtId="0" fontId="27" fillId="0" borderId="15" xfId="1" applyFont="1" applyBorder="1" applyAlignment="1" applyProtection="1">
      <alignment vertical="center"/>
    </xf>
    <xf numFmtId="0" fontId="27" fillId="0" borderId="0" xfId="1" applyFont="1" applyBorder="1" applyAlignment="1" applyProtection="1">
      <alignment vertical="center"/>
    </xf>
    <xf numFmtId="0" fontId="35" fillId="0" borderId="0" xfId="1" applyFont="1" applyAlignment="1">
      <alignment vertical="center"/>
    </xf>
    <xf numFmtId="0" fontId="36" fillId="7" borderId="0" xfId="1" applyFont="1" applyFill="1" applyAlignment="1">
      <alignment vertical="center"/>
    </xf>
    <xf numFmtId="176" fontId="7" fillId="4" borderId="7" xfId="1" applyNumberFormat="1" applyFont="1" applyFill="1" applyBorder="1" applyAlignment="1">
      <alignment horizontal="center" vertical="center"/>
    </xf>
    <xf numFmtId="0" fontId="4" fillId="0" borderId="20" xfId="1" applyFont="1" applyBorder="1" applyAlignment="1">
      <alignment horizontal="center" vertical="center"/>
    </xf>
    <xf numFmtId="176" fontId="4" fillId="0" borderId="20" xfId="1" applyNumberFormat="1" applyFont="1" applyBorder="1" applyAlignment="1">
      <alignment horizontal="center" vertical="center"/>
    </xf>
    <xf numFmtId="176" fontId="7" fillId="4" borderId="13" xfId="1" applyNumberFormat="1" applyFont="1" applyFill="1" applyBorder="1" applyAlignment="1">
      <alignment horizontal="right" vertical="center"/>
    </xf>
    <xf numFmtId="176" fontId="7" fillId="4" borderId="14" xfId="1" applyNumberFormat="1" applyFont="1" applyFill="1" applyBorder="1" applyAlignment="1">
      <alignment horizontal="right" vertical="center"/>
    </xf>
    <xf numFmtId="176" fontId="7" fillId="4" borderId="15" xfId="1" applyNumberFormat="1" applyFont="1" applyFill="1" applyBorder="1" applyAlignment="1">
      <alignment horizontal="right" vertical="center"/>
    </xf>
    <xf numFmtId="38" fontId="4" fillId="0" borderId="23" xfId="2" applyFont="1" applyBorder="1" applyAlignment="1">
      <alignment horizontal="center" vertical="center"/>
    </xf>
    <xf numFmtId="0" fontId="4" fillId="3" borderId="28" xfId="1" applyFont="1" applyFill="1" applyBorder="1" applyAlignment="1">
      <alignment horizontal="left" vertical="center"/>
    </xf>
    <xf numFmtId="0" fontId="4" fillId="3" borderId="29" xfId="1" applyFont="1" applyFill="1" applyBorder="1" applyAlignment="1">
      <alignment horizontal="left" vertical="center"/>
    </xf>
    <xf numFmtId="38" fontId="7" fillId="0" borderId="30" xfId="3" applyFont="1" applyBorder="1" applyAlignment="1">
      <alignment horizontal="right" vertical="center"/>
    </xf>
    <xf numFmtId="38" fontId="7" fillId="0" borderId="31" xfId="3" applyFont="1" applyBorder="1" applyAlignment="1">
      <alignment horizontal="right" vertical="center"/>
    </xf>
    <xf numFmtId="0" fontId="4" fillId="3" borderId="22" xfId="1" applyFont="1" applyFill="1" applyBorder="1" applyAlignment="1">
      <alignment horizontal="center" vertical="center"/>
    </xf>
    <xf numFmtId="0" fontId="4" fillId="3" borderId="23" xfId="1" applyFont="1" applyFill="1" applyBorder="1" applyAlignment="1">
      <alignment horizontal="center" vertical="center"/>
    </xf>
    <xf numFmtId="38" fontId="7" fillId="0" borderId="22" xfId="3" applyFont="1" applyBorder="1" applyAlignment="1">
      <alignment horizontal="right" vertical="center"/>
    </xf>
    <xf numFmtId="38" fontId="7" fillId="0" borderId="23" xfId="3" applyFont="1" applyBorder="1" applyAlignment="1">
      <alignment horizontal="right" vertical="center"/>
    </xf>
    <xf numFmtId="0" fontId="4" fillId="3" borderId="7" xfId="1" applyFont="1" applyFill="1" applyBorder="1" applyAlignment="1">
      <alignment horizontal="left" vertical="center"/>
    </xf>
    <xf numFmtId="38" fontId="7" fillId="0" borderId="13" xfId="3" applyFont="1" applyBorder="1" applyAlignment="1">
      <alignment horizontal="right" vertical="center"/>
    </xf>
    <xf numFmtId="38" fontId="7" fillId="0" borderId="14" xfId="3" applyFont="1" applyBorder="1" applyAlignment="1">
      <alignment horizontal="right" vertical="center"/>
    </xf>
    <xf numFmtId="0" fontId="4" fillId="3" borderId="25" xfId="1" applyFont="1" applyFill="1" applyBorder="1" applyAlignment="1">
      <alignment horizontal="left" vertical="center"/>
    </xf>
    <xf numFmtId="38" fontId="7" fillId="0" borderId="26" xfId="3" applyFont="1" applyBorder="1" applyAlignment="1">
      <alignment horizontal="right" vertical="center"/>
    </xf>
    <xf numFmtId="38" fontId="7" fillId="0" borderId="0" xfId="3" applyFont="1" applyBorder="1" applyAlignment="1">
      <alignment horizontal="right"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38" fontId="7" fillId="0" borderId="19" xfId="3" applyFont="1" applyBorder="1" applyAlignment="1">
      <alignment horizontal="right" vertical="center"/>
    </xf>
    <xf numFmtId="38" fontId="7" fillId="0" borderId="20" xfId="3" applyFont="1" applyBorder="1" applyAlignment="1">
      <alignment horizontal="right" vertical="center"/>
    </xf>
    <xf numFmtId="38" fontId="4" fillId="0" borderId="0" xfId="2" applyFont="1" applyBorder="1" applyAlignment="1">
      <alignment horizontal="center" vertical="center"/>
    </xf>
    <xf numFmtId="38" fontId="7" fillId="0" borderId="19" xfId="1" applyNumberFormat="1" applyFont="1" applyBorder="1" applyAlignment="1">
      <alignment horizontal="right" vertical="center"/>
    </xf>
    <xf numFmtId="0" fontId="7" fillId="0" borderId="20" xfId="1" applyFont="1" applyBorder="1" applyAlignment="1">
      <alignment horizontal="right" vertical="center"/>
    </xf>
    <xf numFmtId="0" fontId="25" fillId="0" borderId="0" xfId="1" applyFont="1" applyBorder="1" applyAlignment="1">
      <alignment horizontal="left" vertical="center" wrapText="1"/>
    </xf>
    <xf numFmtId="0" fontId="25" fillId="0" borderId="27" xfId="1" applyFont="1" applyBorder="1" applyAlignment="1">
      <alignment horizontal="left" vertical="center" wrapText="1"/>
    </xf>
    <xf numFmtId="38" fontId="6" fillId="6" borderId="72" xfId="3" applyFont="1" applyFill="1" applyBorder="1" applyAlignment="1">
      <alignment horizontal="right" vertical="center"/>
    </xf>
    <xf numFmtId="38" fontId="6" fillId="6" borderId="73" xfId="3" applyFont="1" applyFill="1" applyBorder="1" applyAlignment="1">
      <alignment horizontal="right" vertical="center"/>
    </xf>
    <xf numFmtId="38" fontId="6" fillId="6" borderId="74" xfId="3" applyFont="1" applyFill="1" applyBorder="1" applyAlignment="1">
      <alignment horizontal="right" vertical="center"/>
    </xf>
    <xf numFmtId="0" fontId="4" fillId="3" borderId="7" xfId="1" applyFont="1" applyFill="1" applyBorder="1" applyAlignment="1">
      <alignment horizontal="center" vertical="center"/>
    </xf>
    <xf numFmtId="0" fontId="4" fillId="3" borderId="13" xfId="1" applyFont="1" applyFill="1" applyBorder="1" applyAlignment="1">
      <alignment horizontal="center" vertical="center"/>
    </xf>
    <xf numFmtId="0" fontId="4" fillId="3" borderId="15" xfId="1" applyFont="1" applyFill="1" applyBorder="1" applyAlignment="1">
      <alignment horizontal="center" vertical="center"/>
    </xf>
    <xf numFmtId="0" fontId="7" fillId="2" borderId="7" xfId="1" applyFont="1" applyFill="1" applyBorder="1" applyAlignment="1" applyProtection="1">
      <alignment horizontal="center" vertical="center"/>
      <protection locked="0"/>
    </xf>
    <xf numFmtId="0" fontId="7" fillId="2" borderId="13" xfId="1" applyFont="1" applyFill="1" applyBorder="1" applyAlignment="1" applyProtection="1">
      <alignment horizontal="left" vertical="center"/>
      <protection locked="0"/>
    </xf>
    <xf numFmtId="0" fontId="7" fillId="2" borderId="14" xfId="1" applyFont="1" applyFill="1" applyBorder="1" applyAlignment="1" applyProtection="1">
      <alignment horizontal="left" vertical="center"/>
      <protection locked="0"/>
    </xf>
    <xf numFmtId="0" fontId="7" fillId="2" borderId="15" xfId="1" applyFont="1" applyFill="1" applyBorder="1" applyAlignment="1" applyProtection="1">
      <alignment horizontal="left" vertical="center"/>
      <protection locked="0"/>
    </xf>
    <xf numFmtId="176" fontId="7" fillId="2" borderId="13" xfId="1" applyNumberFormat="1" applyFont="1" applyFill="1" applyBorder="1" applyAlignment="1" applyProtection="1">
      <alignment horizontal="right" vertical="center"/>
      <protection locked="0"/>
    </xf>
    <xf numFmtId="176" fontId="7" fillId="2" borderId="14" xfId="1" applyNumberFormat="1" applyFont="1" applyFill="1" applyBorder="1" applyAlignment="1" applyProtection="1">
      <alignment horizontal="right" vertical="center"/>
      <protection locked="0"/>
    </xf>
    <xf numFmtId="176" fontId="7" fillId="2" borderId="15" xfId="1" applyNumberFormat="1" applyFont="1" applyFill="1" applyBorder="1" applyAlignment="1" applyProtection="1">
      <alignment horizontal="right" vertical="center"/>
      <protection locked="0"/>
    </xf>
    <xf numFmtId="0" fontId="4" fillId="3" borderId="14" xfId="1" applyFont="1" applyFill="1" applyBorder="1" applyAlignment="1">
      <alignment horizontal="center" vertical="center"/>
    </xf>
    <xf numFmtId="0" fontId="21" fillId="0" borderId="0" xfId="1" applyFont="1" applyAlignment="1">
      <alignment horizontal="center" vertical="center"/>
    </xf>
    <xf numFmtId="0" fontId="5" fillId="0" borderId="0" xfId="1" applyFont="1" applyAlignment="1">
      <alignment horizontal="center" vertical="center"/>
    </xf>
    <xf numFmtId="0" fontId="4" fillId="2" borderId="7" xfId="1" applyFont="1" applyFill="1" applyBorder="1" applyAlignment="1" applyProtection="1">
      <alignment horizontal="center" vertical="center"/>
      <protection locked="0"/>
    </xf>
    <xf numFmtId="0" fontId="7" fillId="3" borderId="7" xfId="1" applyFont="1" applyFill="1" applyBorder="1" applyAlignment="1">
      <alignment horizontal="center" vertical="center"/>
    </xf>
    <xf numFmtId="0" fontId="20" fillId="0" borderId="0" xfId="1" applyFont="1" applyAlignment="1">
      <alignment horizontal="left" vertical="center"/>
    </xf>
    <xf numFmtId="0" fontId="8" fillId="0" borderId="40" xfId="0" applyFont="1" applyBorder="1" applyAlignment="1">
      <alignment horizontal="center" vertical="center"/>
    </xf>
    <xf numFmtId="0" fontId="8" fillId="0" borderId="38" xfId="0" applyFont="1" applyBorder="1" applyAlignment="1">
      <alignment horizontal="center" vertical="center"/>
    </xf>
    <xf numFmtId="0" fontId="8" fillId="0" borderId="4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38" fontId="8" fillId="0" borderId="42" xfId="2" applyFont="1" applyBorder="1" applyAlignment="1">
      <alignment horizontal="center" vertical="center"/>
    </xf>
    <xf numFmtId="38" fontId="8" fillId="0" borderId="14" xfId="2" applyFont="1" applyBorder="1" applyAlignment="1">
      <alignment horizontal="center" vertical="center"/>
    </xf>
    <xf numFmtId="38" fontId="8" fillId="0" borderId="15" xfId="2" applyFont="1" applyBorder="1" applyAlignment="1">
      <alignment horizontal="center" vertical="center"/>
    </xf>
    <xf numFmtId="38" fontId="8" fillId="0" borderId="13" xfId="2"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4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4" xfId="0" applyFont="1" applyBorder="1" applyAlignment="1">
      <alignment horizontal="center" vertical="center"/>
    </xf>
    <xf numFmtId="0" fontId="8" fillId="0" borderId="6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7" xfId="0" applyFont="1" applyBorder="1" applyAlignment="1">
      <alignment horizontal="center" vertical="center"/>
    </xf>
    <xf numFmtId="0" fontId="8" fillId="0" borderId="7" xfId="0" applyFont="1" applyBorder="1" applyAlignment="1">
      <alignment horizontal="center" vertical="center"/>
    </xf>
    <xf numFmtId="38" fontId="8" fillId="0" borderId="46" xfId="2" applyFont="1" applyBorder="1" applyAlignment="1">
      <alignment horizontal="center" vertical="center"/>
    </xf>
    <xf numFmtId="38" fontId="8" fillId="0" borderId="47" xfId="2" applyFont="1" applyBorder="1" applyAlignment="1">
      <alignment horizontal="center" vertical="center"/>
    </xf>
    <xf numFmtId="38" fontId="8" fillId="0" borderId="48" xfId="2" applyFont="1" applyBorder="1" applyAlignment="1">
      <alignment horizontal="center" vertical="center"/>
    </xf>
    <xf numFmtId="38" fontId="8" fillId="0" borderId="22" xfId="2" applyFont="1" applyBorder="1" applyAlignment="1">
      <alignment horizontal="center" vertical="center"/>
    </xf>
    <xf numFmtId="38" fontId="8" fillId="0" borderId="23" xfId="2" applyFont="1" applyBorder="1" applyAlignment="1">
      <alignment horizontal="center" vertical="center"/>
    </xf>
    <xf numFmtId="38" fontId="8" fillId="0" borderId="24" xfId="2" applyFont="1" applyBorder="1" applyAlignment="1">
      <alignment horizontal="center" vertical="center"/>
    </xf>
    <xf numFmtId="38" fontId="8" fillId="0" borderId="26" xfId="2" applyFont="1" applyBorder="1" applyAlignment="1">
      <alignment horizontal="center" vertical="center"/>
    </xf>
    <xf numFmtId="38" fontId="8" fillId="0" borderId="0" xfId="2" applyFont="1" applyBorder="1" applyAlignment="1">
      <alignment horizontal="center" vertical="center"/>
    </xf>
    <xf numFmtId="38" fontId="8" fillId="0" borderId="27" xfId="2" applyFont="1" applyBorder="1" applyAlignment="1">
      <alignment horizontal="center" vertical="center"/>
    </xf>
    <xf numFmtId="38" fontId="8" fillId="0" borderId="19" xfId="2" applyFont="1" applyBorder="1" applyAlignment="1">
      <alignment horizontal="center" vertical="center"/>
    </xf>
    <xf numFmtId="38" fontId="8" fillId="0" borderId="20" xfId="2" applyFont="1" applyBorder="1" applyAlignment="1">
      <alignment horizontal="center" vertical="center"/>
    </xf>
    <xf numFmtId="38" fontId="8" fillId="0" borderId="21" xfId="2" applyFont="1" applyBorder="1" applyAlignment="1">
      <alignment horizontal="center"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7" xfId="0" applyFont="1" applyBorder="1" applyAlignment="1">
      <alignment horizontal="center" vertical="center"/>
    </xf>
    <xf numFmtId="0" fontId="9" fillId="0" borderId="58" xfId="0" applyFont="1" applyBorder="1" applyAlignment="1">
      <alignment horizontal="center" vertical="center"/>
    </xf>
    <xf numFmtId="0" fontId="8" fillId="0" borderId="7" xfId="0" applyFont="1" applyBorder="1" applyAlignment="1">
      <alignment horizontal="left" vertical="center"/>
    </xf>
    <xf numFmtId="0" fontId="8" fillId="0" borderId="58" xfId="0" applyFont="1" applyBorder="1" applyAlignment="1">
      <alignment horizontal="left" vertical="center"/>
    </xf>
    <xf numFmtId="0" fontId="8" fillId="0" borderId="57" xfId="0" applyFont="1" applyBorder="1" applyAlignment="1">
      <alignment horizontal="center" vertical="center" wrapText="1"/>
    </xf>
    <xf numFmtId="0" fontId="8" fillId="0" borderId="6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9" xfId="0" applyFont="1" applyBorder="1" applyAlignment="1">
      <alignment horizontal="left" vertical="center"/>
    </xf>
    <xf numFmtId="179" fontId="4" fillId="0" borderId="23" xfId="1" applyNumberFormat="1" applyFont="1" applyBorder="1" applyAlignment="1">
      <alignment horizontal="center" vertical="center"/>
    </xf>
    <xf numFmtId="38" fontId="6" fillId="5" borderId="69" xfId="3" applyFont="1" applyFill="1" applyBorder="1" applyAlignment="1">
      <alignment horizontal="right" vertical="center"/>
    </xf>
    <xf numFmtId="38" fontId="6" fillId="5" borderId="70" xfId="3" applyFont="1" applyFill="1" applyBorder="1" applyAlignment="1">
      <alignment horizontal="right" vertical="center"/>
    </xf>
    <xf numFmtId="38" fontId="6" fillId="5" borderId="71" xfId="3" applyFont="1" applyFill="1" applyBorder="1" applyAlignment="1">
      <alignment horizontal="right" vertical="center"/>
    </xf>
    <xf numFmtId="0" fontId="7" fillId="4" borderId="13" xfId="1" applyFont="1" applyFill="1" applyBorder="1" applyAlignment="1" applyProtection="1">
      <alignment horizontal="left" vertical="center"/>
    </xf>
    <xf numFmtId="0" fontId="7" fillId="4" borderId="14" xfId="1" applyFont="1" applyFill="1" applyBorder="1" applyAlignment="1" applyProtection="1">
      <alignment horizontal="left" vertical="center"/>
    </xf>
    <xf numFmtId="0" fontId="7" fillId="4" borderId="15" xfId="1" applyFont="1" applyFill="1" applyBorder="1" applyAlignment="1" applyProtection="1">
      <alignment horizontal="left" vertical="center"/>
    </xf>
    <xf numFmtId="38" fontId="4" fillId="0" borderId="20" xfId="3" applyFont="1" applyBorder="1" applyAlignment="1">
      <alignment horizontal="right"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180" fontId="4" fillId="0" borderId="22" xfId="1" applyNumberFormat="1" applyFont="1" applyBorder="1" applyAlignment="1">
      <alignment horizontal="right" vertical="center"/>
    </xf>
    <xf numFmtId="180" fontId="4" fillId="0" borderId="23" xfId="1" applyNumberFormat="1" applyFont="1" applyBorder="1" applyAlignment="1">
      <alignment horizontal="right" vertical="center"/>
    </xf>
    <xf numFmtId="38" fontId="6" fillId="4" borderId="16" xfId="3" applyFont="1" applyFill="1" applyBorder="1" applyAlignment="1">
      <alignment horizontal="right" vertical="center"/>
    </xf>
    <xf numFmtId="38" fontId="6" fillId="4" borderId="17" xfId="3" applyFont="1" applyFill="1" applyBorder="1" applyAlignment="1">
      <alignment horizontal="right" vertical="center"/>
    </xf>
    <xf numFmtId="38" fontId="6" fillId="4" borderId="18" xfId="3" applyFont="1" applyFill="1" applyBorder="1" applyAlignment="1">
      <alignment horizontal="right" vertical="center"/>
    </xf>
    <xf numFmtId="0" fontId="4" fillId="4" borderId="13"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15" xfId="1" applyFont="1" applyFill="1" applyBorder="1" applyAlignment="1">
      <alignment horizontal="center" vertical="center"/>
    </xf>
    <xf numFmtId="180" fontId="4" fillId="0" borderId="19" xfId="1" applyNumberFormat="1" applyFont="1" applyBorder="1" applyAlignment="1">
      <alignment horizontal="right" vertical="center"/>
    </xf>
    <xf numFmtId="180" fontId="4" fillId="0" borderId="20" xfId="1" applyNumberFormat="1" applyFont="1" applyBorder="1" applyAlignment="1">
      <alignment horizontal="right" vertical="center"/>
    </xf>
    <xf numFmtId="180" fontId="4" fillId="0" borderId="13" xfId="1" applyNumberFormat="1" applyFont="1" applyBorder="1" applyAlignment="1">
      <alignment horizontal="right" vertical="center"/>
    </xf>
    <xf numFmtId="180" fontId="4" fillId="0" borderId="14" xfId="1" applyNumberFormat="1" applyFont="1" applyBorder="1" applyAlignment="1">
      <alignment horizontal="right" vertical="center"/>
    </xf>
    <xf numFmtId="0" fontId="4" fillId="4" borderId="19" xfId="1" applyFont="1" applyFill="1" applyBorder="1" applyAlignment="1">
      <alignment horizontal="center" vertical="center"/>
    </xf>
    <xf numFmtId="0" fontId="4" fillId="4" borderId="20" xfId="1" applyFont="1" applyFill="1" applyBorder="1" applyAlignment="1">
      <alignment horizontal="center" vertical="center"/>
    </xf>
    <xf numFmtId="0" fontId="4" fillId="4" borderId="21" xfId="1" applyFont="1" applyFill="1" applyBorder="1" applyAlignment="1">
      <alignment horizontal="center" vertical="center"/>
    </xf>
    <xf numFmtId="0" fontId="22" fillId="0" borderId="0" xfId="1" applyFont="1" applyBorder="1" applyAlignment="1">
      <alignment horizontal="center" vertical="center"/>
    </xf>
    <xf numFmtId="0" fontId="22" fillId="0" borderId="68" xfId="1" applyFont="1" applyBorder="1" applyAlignment="1">
      <alignment horizontal="center" vertical="center"/>
    </xf>
    <xf numFmtId="38" fontId="4" fillId="0" borderId="0" xfId="3" applyFont="1" applyBorder="1" applyAlignment="1">
      <alignment horizontal="right" vertical="center"/>
    </xf>
    <xf numFmtId="38" fontId="4" fillId="0" borderId="13" xfId="3" applyFont="1" applyBorder="1" applyAlignment="1">
      <alignment horizontal="right" vertical="center"/>
    </xf>
    <xf numFmtId="38" fontId="4" fillId="0" borderId="14" xfId="3" applyFont="1" applyBorder="1" applyAlignment="1">
      <alignment horizontal="right" vertical="center"/>
    </xf>
    <xf numFmtId="0" fontId="4" fillId="4" borderId="7" xfId="1" applyFont="1" applyFill="1" applyBorder="1" applyAlignment="1">
      <alignment horizontal="center" vertical="center"/>
    </xf>
    <xf numFmtId="56" fontId="4" fillId="0" borderId="25" xfId="1" applyNumberFormat="1" applyFont="1" applyBorder="1" applyAlignment="1">
      <alignment horizontal="center" vertical="center"/>
    </xf>
    <xf numFmtId="0" fontId="4" fillId="0" borderId="25" xfId="1" applyFont="1" applyBorder="1" applyAlignment="1">
      <alignment horizontal="center" vertical="center"/>
    </xf>
    <xf numFmtId="56" fontId="4" fillId="0" borderId="7" xfId="1" applyNumberFormat="1" applyFont="1" applyBorder="1" applyAlignment="1">
      <alignment horizontal="center" vertical="center"/>
    </xf>
    <xf numFmtId="0" fontId="4" fillId="0" borderId="7" xfId="1" applyFont="1" applyBorder="1" applyAlignment="1">
      <alignment horizontal="center" vertical="center"/>
    </xf>
    <xf numFmtId="0" fontId="21" fillId="0" borderId="0" xfId="1" applyFont="1" applyAlignment="1" applyProtection="1">
      <alignment horizontal="center" vertical="center"/>
    </xf>
    <xf numFmtId="0" fontId="20" fillId="0" borderId="0" xfId="1" applyFont="1" applyAlignment="1" applyProtection="1">
      <alignment horizontal="left" vertical="center"/>
    </xf>
    <xf numFmtId="0" fontId="27" fillId="0" borderId="7" xfId="1" applyFont="1" applyBorder="1" applyAlignment="1" applyProtection="1">
      <alignment horizontal="center" vertical="center" wrapText="1"/>
    </xf>
    <xf numFmtId="0" fontId="27" fillId="0" borderId="25" xfId="1" applyFont="1" applyBorder="1" applyAlignment="1" applyProtection="1">
      <alignment horizontal="center" vertical="center" wrapText="1"/>
    </xf>
    <xf numFmtId="0" fontId="28" fillId="0" borderId="7" xfId="1" applyFont="1" applyBorder="1" applyAlignment="1" applyProtection="1">
      <alignment horizontal="center" vertical="center" textRotation="255"/>
    </xf>
    <xf numFmtId="0" fontId="28" fillId="0" borderId="25" xfId="1" applyFont="1" applyBorder="1" applyAlignment="1" applyProtection="1">
      <alignment horizontal="center" vertical="center" textRotation="255"/>
    </xf>
    <xf numFmtId="0" fontId="8" fillId="0" borderId="7" xfId="1" applyFont="1" applyBorder="1" applyAlignment="1" applyProtection="1">
      <alignment horizontal="center" vertical="center"/>
    </xf>
    <xf numFmtId="0" fontId="29" fillId="0" borderId="7" xfId="1" applyFont="1" applyBorder="1" applyAlignment="1" applyProtection="1">
      <alignment horizontal="center" vertical="center" textRotation="255"/>
    </xf>
    <xf numFmtId="0" fontId="29" fillId="0" borderId="25" xfId="1" applyFont="1" applyBorder="1" applyAlignment="1" applyProtection="1">
      <alignment horizontal="center" vertical="center" textRotation="255"/>
    </xf>
    <xf numFmtId="0" fontId="17" fillId="0" borderId="7" xfId="1" applyFont="1" applyBorder="1" applyAlignment="1" applyProtection="1">
      <alignment horizontal="center" vertical="center"/>
    </xf>
    <xf numFmtId="0" fontId="4" fillId="2" borderId="7" xfId="1" applyFont="1" applyFill="1" applyBorder="1" applyAlignment="1" applyProtection="1">
      <alignment horizontal="center" vertical="center"/>
    </xf>
    <xf numFmtId="0" fontId="4" fillId="0" borderId="7" xfId="1" applyFont="1" applyBorder="1" applyAlignment="1" applyProtection="1">
      <alignment horizontal="center" vertical="center"/>
    </xf>
    <xf numFmtId="0" fontId="4" fillId="3" borderId="13" xfId="1" applyFont="1" applyFill="1" applyBorder="1" applyAlignment="1" applyProtection="1">
      <alignment horizontal="center" vertical="center"/>
    </xf>
    <xf numFmtId="0" fontId="4" fillId="3" borderId="14" xfId="1" applyFont="1" applyFill="1" applyBorder="1" applyAlignment="1" applyProtection="1">
      <alignment horizontal="center" vertical="center"/>
    </xf>
    <xf numFmtId="0" fontId="4" fillId="3" borderId="15" xfId="1" applyFont="1" applyFill="1" applyBorder="1" applyAlignment="1" applyProtection="1">
      <alignment horizontal="center" vertical="center"/>
    </xf>
    <xf numFmtId="0" fontId="4" fillId="3" borderId="7" xfId="1" applyFont="1" applyFill="1" applyBorder="1" applyAlignment="1" applyProtection="1">
      <alignment horizontal="center" vertical="center"/>
    </xf>
    <xf numFmtId="0" fontId="4" fillId="3" borderId="19" xfId="1" applyFont="1" applyFill="1" applyBorder="1" applyAlignment="1" applyProtection="1">
      <alignment horizontal="center" vertical="center"/>
    </xf>
    <xf numFmtId="0" fontId="4" fillId="3" borderId="20" xfId="1" applyFont="1" applyFill="1" applyBorder="1" applyAlignment="1" applyProtection="1">
      <alignment horizontal="center" vertical="center"/>
    </xf>
    <xf numFmtId="0" fontId="4" fillId="3" borderId="21" xfId="1" applyFont="1" applyFill="1" applyBorder="1" applyAlignment="1" applyProtection="1">
      <alignment horizontal="center" vertical="center"/>
    </xf>
    <xf numFmtId="0" fontId="7" fillId="3" borderId="7" xfId="1" applyFont="1" applyFill="1" applyBorder="1" applyAlignment="1" applyProtection="1">
      <alignment horizontal="center" vertical="center"/>
    </xf>
    <xf numFmtId="0" fontId="29" fillId="0" borderId="7" xfId="1" applyFont="1" applyBorder="1" applyAlignment="1" applyProtection="1">
      <alignment horizontal="center" vertical="center"/>
    </xf>
    <xf numFmtId="0" fontId="7" fillId="2" borderId="13" xfId="1" applyFont="1" applyFill="1" applyBorder="1" applyAlignment="1" applyProtection="1">
      <alignment horizontal="left" vertical="center"/>
    </xf>
    <xf numFmtId="0" fontId="7" fillId="2" borderId="14" xfId="1" applyFont="1" applyFill="1" applyBorder="1" applyAlignment="1" applyProtection="1">
      <alignment horizontal="left" vertical="center"/>
    </xf>
    <xf numFmtId="0" fontId="7" fillId="2" borderId="15" xfId="1" applyFont="1" applyFill="1" applyBorder="1" applyAlignment="1" applyProtection="1">
      <alignment horizontal="left" vertical="center"/>
    </xf>
    <xf numFmtId="0" fontId="7" fillId="2" borderId="7" xfId="1" applyFont="1" applyFill="1" applyBorder="1" applyAlignment="1" applyProtection="1">
      <alignment horizontal="center" vertical="center"/>
    </xf>
    <xf numFmtId="176" fontId="7" fillId="2" borderId="13" xfId="1" applyNumberFormat="1" applyFont="1" applyFill="1" applyBorder="1" applyAlignment="1" applyProtection="1">
      <alignment horizontal="right" vertical="center"/>
    </xf>
    <xf numFmtId="176" fontId="7" fillId="2" borderId="14" xfId="1" applyNumberFormat="1" applyFont="1" applyFill="1" applyBorder="1" applyAlignment="1" applyProtection="1">
      <alignment horizontal="right" vertical="center"/>
    </xf>
    <xf numFmtId="176" fontId="7" fillId="2" borderId="15" xfId="1" applyNumberFormat="1" applyFont="1" applyFill="1" applyBorder="1" applyAlignment="1" applyProtection="1">
      <alignment horizontal="right" vertical="center"/>
    </xf>
    <xf numFmtId="176" fontId="7" fillId="2" borderId="19" xfId="1" applyNumberFormat="1" applyFont="1" applyFill="1" applyBorder="1" applyAlignment="1" applyProtection="1">
      <alignment horizontal="right" vertical="center"/>
    </xf>
    <xf numFmtId="176" fontId="7" fillId="2" borderId="20" xfId="1" applyNumberFormat="1" applyFont="1" applyFill="1" applyBorder="1" applyAlignment="1" applyProtection="1">
      <alignment horizontal="right" vertical="center"/>
    </xf>
    <xf numFmtId="176" fontId="7" fillId="2" borderId="76" xfId="1" applyNumberFormat="1" applyFont="1" applyFill="1" applyBorder="1" applyAlignment="1" applyProtection="1">
      <alignment horizontal="right" vertical="center"/>
    </xf>
    <xf numFmtId="176" fontId="7" fillId="2" borderId="77" xfId="1" applyNumberFormat="1" applyFont="1" applyFill="1" applyBorder="1" applyAlignment="1" applyProtection="1">
      <alignment horizontal="right" vertical="center"/>
    </xf>
    <xf numFmtId="176" fontId="7" fillId="2" borderId="78" xfId="1" applyNumberFormat="1" applyFont="1" applyFill="1" applyBorder="1" applyAlignment="1" applyProtection="1">
      <alignment horizontal="right" vertical="center"/>
    </xf>
    <xf numFmtId="0" fontId="7" fillId="2" borderId="15" xfId="1" applyFont="1" applyFill="1" applyBorder="1" applyAlignment="1" applyProtection="1">
      <alignment horizontal="center" vertical="center"/>
    </xf>
    <xf numFmtId="0" fontId="27" fillId="0" borderId="7" xfId="1" applyFont="1" applyBorder="1" applyAlignment="1" applyProtection="1">
      <alignment horizontal="center" vertical="center"/>
    </xf>
    <xf numFmtId="0" fontId="27" fillId="0" borderId="13" xfId="1" applyFont="1" applyBorder="1" applyAlignment="1" applyProtection="1">
      <alignment horizontal="center" vertical="center"/>
    </xf>
    <xf numFmtId="0" fontId="29" fillId="0" borderId="25" xfId="1" applyFont="1" applyBorder="1" applyAlignment="1" applyProtection="1">
      <alignment horizontal="center" vertical="center"/>
    </xf>
    <xf numFmtId="0" fontId="28" fillId="0" borderId="7" xfId="1" applyFont="1" applyBorder="1" applyAlignment="1" applyProtection="1">
      <alignment horizontal="center" vertical="center"/>
    </xf>
    <xf numFmtId="38" fontId="8" fillId="0" borderId="79" xfId="3" applyFont="1" applyBorder="1" applyAlignment="1" applyProtection="1">
      <alignment horizontal="center" vertical="center"/>
    </xf>
    <xf numFmtId="38" fontId="8" fillId="0" borderId="80" xfId="3" applyFont="1" applyBorder="1" applyAlignment="1" applyProtection="1">
      <alignment horizontal="center" vertical="center"/>
    </xf>
    <xf numFmtId="38" fontId="8" fillId="0" borderId="81" xfId="3" applyFont="1" applyBorder="1" applyAlignment="1" applyProtection="1">
      <alignment horizontal="center" vertical="center"/>
    </xf>
    <xf numFmtId="38" fontId="9" fillId="0" borderId="15" xfId="3" applyFont="1" applyBorder="1" applyAlignment="1" applyProtection="1">
      <alignment horizontal="center" vertical="center"/>
    </xf>
    <xf numFmtId="38" fontId="9" fillId="0" borderId="7" xfId="3" applyFont="1" applyBorder="1" applyAlignment="1" applyProtection="1">
      <alignment horizontal="center" vertical="center"/>
    </xf>
    <xf numFmtId="38" fontId="8" fillId="0" borderId="7" xfId="3" applyFont="1" applyBorder="1" applyAlignment="1" applyProtection="1">
      <alignment horizontal="center" vertical="center"/>
    </xf>
    <xf numFmtId="176" fontId="7" fillId="2" borderId="82" xfId="1" applyNumberFormat="1" applyFont="1" applyFill="1" applyBorder="1" applyAlignment="1" applyProtection="1">
      <alignment horizontal="right" vertical="center"/>
    </xf>
    <xf numFmtId="176" fontId="7" fillId="2" borderId="83" xfId="1" applyNumberFormat="1" applyFont="1" applyFill="1" applyBorder="1" applyAlignment="1" applyProtection="1">
      <alignment horizontal="right" vertical="center"/>
    </xf>
    <xf numFmtId="176" fontId="7" fillId="2" borderId="84" xfId="1" applyNumberFormat="1" applyFont="1" applyFill="1" applyBorder="1" applyAlignment="1" applyProtection="1">
      <alignment horizontal="right" vertical="center"/>
    </xf>
    <xf numFmtId="176" fontId="7" fillId="2" borderId="23" xfId="1" applyNumberFormat="1" applyFont="1" applyFill="1" applyBorder="1" applyAlignment="1" applyProtection="1">
      <alignment horizontal="right" vertical="center"/>
    </xf>
    <xf numFmtId="176" fontId="7" fillId="2" borderId="24" xfId="1" applyNumberFormat="1" applyFont="1" applyFill="1" applyBorder="1" applyAlignment="1" applyProtection="1">
      <alignment horizontal="right" vertical="center"/>
    </xf>
    <xf numFmtId="0" fontId="7" fillId="2" borderId="13" xfId="1" applyFont="1" applyFill="1" applyBorder="1" applyAlignment="1" applyProtection="1">
      <alignment horizontal="center" vertical="center"/>
    </xf>
    <xf numFmtId="176" fontId="7" fillId="2" borderId="85" xfId="1" applyNumberFormat="1" applyFont="1" applyFill="1" applyBorder="1" applyAlignment="1" applyProtection="1">
      <alignment horizontal="right" vertical="center"/>
    </xf>
    <xf numFmtId="176" fontId="7" fillId="2" borderId="86" xfId="1" applyNumberFormat="1" applyFont="1" applyFill="1" applyBorder="1" applyAlignment="1" applyProtection="1">
      <alignment horizontal="right" vertical="center"/>
    </xf>
    <xf numFmtId="176" fontId="7" fillId="2" borderId="87" xfId="1" applyNumberFormat="1" applyFont="1" applyFill="1" applyBorder="1" applyAlignment="1" applyProtection="1">
      <alignment horizontal="right" vertical="center"/>
    </xf>
    <xf numFmtId="176" fontId="7" fillId="2" borderId="22" xfId="1" applyNumberFormat="1" applyFont="1" applyFill="1" applyBorder="1" applyAlignment="1" applyProtection="1">
      <alignment horizontal="right" vertical="center"/>
    </xf>
    <xf numFmtId="0" fontId="27" fillId="0" borderId="19" xfId="1" applyFont="1" applyBorder="1" applyAlignment="1" applyProtection="1">
      <alignment horizontal="center" vertical="center" wrapText="1"/>
    </xf>
    <xf numFmtId="0" fontId="27" fillId="0" borderId="21" xfId="1" applyFont="1" applyBorder="1" applyAlignment="1" applyProtection="1">
      <alignment horizontal="center" vertical="center" wrapText="1"/>
    </xf>
    <xf numFmtId="0" fontId="27" fillId="0" borderId="26" xfId="1" applyFont="1" applyBorder="1" applyAlignment="1" applyProtection="1">
      <alignment horizontal="center" vertical="center" wrapText="1"/>
    </xf>
    <xf numFmtId="0" fontId="27" fillId="0" borderId="27" xfId="1" applyFont="1" applyBorder="1" applyAlignment="1" applyProtection="1">
      <alignment horizontal="center" vertical="center" wrapText="1"/>
    </xf>
    <xf numFmtId="0" fontId="27" fillId="0" borderId="22" xfId="1" applyFont="1" applyBorder="1" applyAlignment="1" applyProtection="1">
      <alignment horizontal="center" vertical="center" wrapText="1"/>
    </xf>
    <xf numFmtId="0" fontId="27" fillId="0" borderId="24" xfId="1" applyFont="1" applyBorder="1" applyAlignment="1" applyProtection="1">
      <alignment horizontal="center" vertical="center" wrapText="1"/>
    </xf>
    <xf numFmtId="0" fontId="27" fillId="0" borderId="14" xfId="1" applyFont="1" applyBorder="1" applyAlignment="1" applyProtection="1">
      <alignment horizontal="center" vertical="center"/>
    </xf>
    <xf numFmtId="0" fontId="27" fillId="0" borderId="15"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28" fillId="0" borderId="13" xfId="1" applyFont="1" applyBorder="1" applyAlignment="1" applyProtection="1">
      <alignment horizontal="center" vertical="center"/>
    </xf>
    <xf numFmtId="0" fontId="28" fillId="0" borderId="14" xfId="1" applyFont="1" applyBorder="1" applyAlignment="1" applyProtection="1">
      <alignment horizontal="center" vertical="center"/>
    </xf>
    <xf numFmtId="0" fontId="28" fillId="0" borderId="15" xfId="1" applyFont="1" applyBorder="1" applyAlignment="1" applyProtection="1">
      <alignment horizontal="center" vertical="center"/>
    </xf>
    <xf numFmtId="38" fontId="9" fillId="0" borderId="88" xfId="3" applyFont="1" applyBorder="1" applyAlignment="1" applyProtection="1">
      <alignment horizontal="center" vertical="center"/>
    </xf>
    <xf numFmtId="38" fontId="9" fillId="0" borderId="89" xfId="3" applyFont="1" applyBorder="1" applyAlignment="1" applyProtection="1">
      <alignment horizontal="center" vertical="center"/>
    </xf>
    <xf numFmtId="38" fontId="9" fillId="0" borderId="90" xfId="3" applyFont="1" applyBorder="1" applyAlignment="1" applyProtection="1">
      <alignment horizontal="center" vertical="center"/>
    </xf>
    <xf numFmtId="38" fontId="9" fillId="0" borderId="13" xfId="3" applyFont="1" applyBorder="1" applyAlignment="1" applyProtection="1">
      <alignment horizontal="center" vertical="center"/>
    </xf>
    <xf numFmtId="38" fontId="9" fillId="0" borderId="14" xfId="3" applyFont="1" applyBorder="1" applyAlignment="1" applyProtection="1">
      <alignment horizontal="center" vertical="center"/>
    </xf>
    <xf numFmtId="0" fontId="28" fillId="0" borderId="91" xfId="1" applyFont="1" applyBorder="1" applyAlignment="1" applyProtection="1">
      <alignment horizontal="center" vertical="center"/>
    </xf>
    <xf numFmtId="38" fontId="8" fillId="0" borderId="82" xfId="3" applyFont="1" applyBorder="1" applyAlignment="1" applyProtection="1">
      <alignment horizontal="center" vertical="center"/>
    </xf>
    <xf numFmtId="38" fontId="8" fillId="0" borderId="83" xfId="3" applyFont="1" applyBorder="1" applyAlignment="1" applyProtection="1">
      <alignment horizontal="center" vertical="center"/>
    </xf>
    <xf numFmtId="38" fontId="8" fillId="0" borderId="84" xfId="3" applyFont="1" applyBorder="1" applyAlignment="1" applyProtection="1">
      <alignment horizontal="center" vertical="center"/>
    </xf>
    <xf numFmtId="38" fontId="8" fillId="0" borderId="92" xfId="3" applyFont="1" applyBorder="1" applyAlignment="1" applyProtection="1">
      <alignment horizontal="center" vertical="center"/>
    </xf>
    <xf numFmtId="38" fontId="8" fillId="0" borderId="14" xfId="3" applyFont="1" applyBorder="1" applyAlignment="1" applyProtection="1">
      <alignment horizontal="center" vertical="center"/>
    </xf>
    <xf numFmtId="38" fontId="8" fillId="0" borderId="15" xfId="3" applyFont="1" applyBorder="1" applyAlignment="1" applyProtection="1">
      <alignment horizontal="center" vertical="center"/>
    </xf>
    <xf numFmtId="38" fontId="27" fillId="0" borderId="13" xfId="3" applyFont="1" applyBorder="1" applyAlignment="1" applyProtection="1">
      <alignment horizontal="center" vertical="center"/>
    </xf>
    <xf numFmtId="38" fontId="27" fillId="0" borderId="14" xfId="3" applyFont="1" applyBorder="1" applyAlignment="1" applyProtection="1">
      <alignment horizontal="center" vertical="center"/>
    </xf>
    <xf numFmtId="38" fontId="27" fillId="0" borderId="15" xfId="3" applyFont="1" applyBorder="1" applyAlignment="1" applyProtection="1">
      <alignment horizontal="center" vertical="center"/>
    </xf>
    <xf numFmtId="0" fontId="27" fillId="0" borderId="22" xfId="1" applyFont="1" applyBorder="1" applyAlignment="1" applyProtection="1">
      <alignment horizontal="center" vertical="center"/>
    </xf>
    <xf numFmtId="0" fontId="27" fillId="0" borderId="23" xfId="1" applyFont="1" applyBorder="1" applyAlignment="1" applyProtection="1">
      <alignment horizontal="center" vertical="center"/>
    </xf>
    <xf numFmtId="0" fontId="27" fillId="0" borderId="24" xfId="1" applyFont="1" applyBorder="1" applyAlignment="1" applyProtection="1">
      <alignment horizontal="center" vertical="center"/>
    </xf>
    <xf numFmtId="0" fontId="27" fillId="0" borderId="93" xfId="1" applyFont="1" applyBorder="1" applyAlignment="1" applyProtection="1">
      <alignment horizontal="center" vertical="center"/>
    </xf>
    <xf numFmtId="0" fontId="27" fillId="0" borderId="94" xfId="1" applyFont="1" applyBorder="1" applyAlignment="1" applyProtection="1">
      <alignment horizontal="center" vertical="center"/>
    </xf>
    <xf numFmtId="0" fontId="27" fillId="0" borderId="95" xfId="1" applyFont="1" applyBorder="1" applyAlignment="1" applyProtection="1">
      <alignment horizontal="center" vertical="center"/>
    </xf>
    <xf numFmtId="0" fontId="27" fillId="0" borderId="19" xfId="1" applyFont="1" applyBorder="1" applyAlignment="1" applyProtection="1">
      <alignment horizontal="center" vertical="center"/>
    </xf>
    <xf numFmtId="0" fontId="27" fillId="0" borderId="20" xfId="1" applyFont="1" applyBorder="1" applyAlignment="1" applyProtection="1">
      <alignment horizontal="center" vertical="center"/>
    </xf>
    <xf numFmtId="0" fontId="27" fillId="0" borderId="21" xfId="1" applyFont="1" applyBorder="1" applyAlignment="1" applyProtection="1">
      <alignment horizontal="center" vertical="center"/>
    </xf>
    <xf numFmtId="0" fontId="27" fillId="0" borderId="26" xfId="1" applyFont="1" applyBorder="1" applyAlignment="1" applyProtection="1">
      <alignment horizontal="center" vertical="center"/>
    </xf>
    <xf numFmtId="0" fontId="27" fillId="0" borderId="0" xfId="1" applyFont="1" applyBorder="1" applyAlignment="1" applyProtection="1">
      <alignment horizontal="center" vertical="center"/>
    </xf>
    <xf numFmtId="0" fontId="27" fillId="0" borderId="27" xfId="1" applyFont="1" applyBorder="1" applyAlignment="1" applyProtection="1">
      <alignment horizontal="center" vertical="center"/>
    </xf>
    <xf numFmtId="0" fontId="29" fillId="0" borderId="13" xfId="1" applyFont="1" applyBorder="1" applyAlignment="1" applyProtection="1">
      <alignment horizontal="center" vertical="center"/>
    </xf>
    <xf numFmtId="0" fontId="29" fillId="0" borderId="15" xfId="1" applyFont="1" applyBorder="1" applyAlignment="1" applyProtection="1">
      <alignment horizontal="center" vertical="center"/>
    </xf>
    <xf numFmtId="0" fontId="9" fillId="0" borderId="13" xfId="1" applyFont="1" applyBorder="1" applyAlignment="1" applyProtection="1">
      <alignment horizontal="left" vertical="center"/>
    </xf>
    <xf numFmtId="0" fontId="9" fillId="0" borderId="14" xfId="1" applyFont="1" applyBorder="1" applyAlignment="1" applyProtection="1">
      <alignment horizontal="left" vertical="center"/>
    </xf>
    <xf numFmtId="0" fontId="9" fillId="0" borderId="15" xfId="1" applyFont="1" applyBorder="1" applyAlignment="1" applyProtection="1">
      <alignment horizontal="left" vertical="center"/>
    </xf>
    <xf numFmtId="0" fontId="8" fillId="0" borderId="19" xfId="1" applyFont="1" applyBorder="1" applyAlignment="1" applyProtection="1">
      <alignment horizontal="center" vertical="center"/>
    </xf>
    <xf numFmtId="0" fontId="8" fillId="0" borderId="20" xfId="1" applyFont="1" applyBorder="1" applyAlignment="1" applyProtection="1">
      <alignment horizontal="center" vertical="center"/>
    </xf>
    <xf numFmtId="0" fontId="8" fillId="0" borderId="21" xfId="1" applyFont="1" applyBorder="1" applyAlignment="1" applyProtection="1">
      <alignment horizontal="center" vertical="center"/>
    </xf>
    <xf numFmtId="0" fontId="8" fillId="0" borderId="22" xfId="1" applyFont="1" applyBorder="1" applyAlignment="1" applyProtection="1">
      <alignment horizontal="center" vertical="center"/>
    </xf>
    <xf numFmtId="0" fontId="8" fillId="0" borderId="23" xfId="1" applyFont="1" applyBorder="1" applyAlignment="1" applyProtection="1">
      <alignment horizontal="center" vertical="center"/>
    </xf>
    <xf numFmtId="0" fontId="8" fillId="0" borderId="24" xfId="1" applyFont="1" applyBorder="1" applyAlignment="1" applyProtection="1">
      <alignment horizontal="center" vertical="center"/>
    </xf>
    <xf numFmtId="176" fontId="9" fillId="0" borderId="13" xfId="3" applyNumberFormat="1" applyFont="1" applyBorder="1" applyAlignment="1" applyProtection="1">
      <alignment horizontal="right" vertical="center"/>
    </xf>
    <xf numFmtId="176" fontId="9" fillId="0" borderId="14" xfId="3" applyNumberFormat="1" applyFont="1" applyBorder="1" applyAlignment="1" applyProtection="1">
      <alignment horizontal="right" vertical="center"/>
    </xf>
    <xf numFmtId="176" fontId="9" fillId="0" borderId="15" xfId="3" applyNumberFormat="1" applyFont="1" applyBorder="1" applyAlignment="1" applyProtection="1">
      <alignment horizontal="right" vertical="center"/>
    </xf>
    <xf numFmtId="0" fontId="27" fillId="0" borderId="19" xfId="1" applyFont="1" applyBorder="1" applyAlignment="1" applyProtection="1">
      <alignment horizontal="center" vertical="center" textRotation="255"/>
    </xf>
    <xf numFmtId="0" fontId="27" fillId="0" borderId="21" xfId="1" applyFont="1" applyBorder="1" applyAlignment="1" applyProtection="1">
      <alignment horizontal="center" vertical="center" textRotation="255"/>
    </xf>
    <xf numFmtId="0" fontId="27" fillId="0" borderId="22" xfId="1" applyFont="1" applyBorder="1" applyAlignment="1" applyProtection="1">
      <alignment horizontal="center" vertical="center" textRotation="255"/>
    </xf>
    <xf numFmtId="0" fontId="27" fillId="0" borderId="24" xfId="1" applyFont="1" applyBorder="1" applyAlignment="1" applyProtection="1">
      <alignment horizontal="center" vertical="center" textRotation="255"/>
    </xf>
    <xf numFmtId="0" fontId="31" fillId="8" borderId="19" xfId="1" applyFont="1" applyFill="1" applyBorder="1" applyAlignment="1" applyProtection="1">
      <alignment horizontal="center" vertical="center" textRotation="255"/>
    </xf>
    <xf numFmtId="0" fontId="31" fillId="8" borderId="21" xfId="1" applyFont="1" applyFill="1" applyBorder="1" applyAlignment="1" applyProtection="1">
      <alignment horizontal="center" vertical="center" textRotation="255"/>
    </xf>
    <xf numFmtId="0" fontId="31" fillId="8" borderId="26" xfId="1" applyFont="1" applyFill="1" applyBorder="1" applyAlignment="1" applyProtection="1">
      <alignment horizontal="center" vertical="center" textRotation="255"/>
    </xf>
    <xf numFmtId="0" fontId="31" fillId="8" borderId="27" xfId="1" applyFont="1" applyFill="1" applyBorder="1" applyAlignment="1" applyProtection="1">
      <alignment horizontal="center" vertical="center" textRotation="255"/>
    </xf>
    <xf numFmtId="0" fontId="31" fillId="8" borderId="22" xfId="1" applyFont="1" applyFill="1" applyBorder="1" applyAlignment="1" applyProtection="1">
      <alignment horizontal="center" vertical="center" textRotation="255"/>
    </xf>
    <xf numFmtId="0" fontId="31" fillId="8" borderId="24" xfId="1" applyFont="1" applyFill="1" applyBorder="1" applyAlignment="1" applyProtection="1">
      <alignment horizontal="center" vertical="center" textRotation="255"/>
    </xf>
    <xf numFmtId="0" fontId="31" fillId="9" borderId="19" xfId="1" applyFont="1" applyFill="1" applyBorder="1" applyAlignment="1" applyProtection="1">
      <alignment horizontal="center" vertical="center" textRotation="255"/>
    </xf>
    <xf numFmtId="0" fontId="31" fillId="9" borderId="21" xfId="1" applyFont="1" applyFill="1" applyBorder="1" applyAlignment="1" applyProtection="1">
      <alignment horizontal="center" vertical="center" textRotation="255"/>
    </xf>
    <xf numFmtId="0" fontId="31" fillId="9" borderId="26" xfId="1" applyFont="1" applyFill="1" applyBorder="1" applyAlignment="1" applyProtection="1">
      <alignment horizontal="center" vertical="center" textRotation="255"/>
    </xf>
    <xf numFmtId="0" fontId="31" fillId="9" borderId="27" xfId="1" applyFont="1" applyFill="1" applyBorder="1" applyAlignment="1" applyProtection="1">
      <alignment horizontal="center" vertical="center" textRotation="255"/>
    </xf>
    <xf numFmtId="0" fontId="31" fillId="9" borderId="22" xfId="1" applyFont="1" applyFill="1" applyBorder="1" applyAlignment="1" applyProtection="1">
      <alignment horizontal="center" vertical="center" textRotation="255"/>
    </xf>
    <xf numFmtId="0" fontId="31" fillId="9" borderId="24" xfId="1" applyFont="1" applyFill="1" applyBorder="1" applyAlignment="1" applyProtection="1">
      <alignment horizontal="center" vertical="center" textRotation="255"/>
    </xf>
    <xf numFmtId="0" fontId="32" fillId="0" borderId="19" xfId="1" applyFont="1" applyBorder="1" applyAlignment="1" applyProtection="1">
      <alignment horizontal="center" vertical="center" textRotation="255" shrinkToFit="1"/>
    </xf>
    <xf numFmtId="0" fontId="32" fillId="0" borderId="21" xfId="1" applyFont="1" applyBorder="1" applyAlignment="1" applyProtection="1">
      <alignment horizontal="center" vertical="center" textRotation="255" shrinkToFit="1"/>
    </xf>
    <xf numFmtId="0" fontId="32" fillId="0" borderId="22" xfId="1" applyFont="1" applyBorder="1" applyAlignment="1" applyProtection="1">
      <alignment horizontal="center" vertical="center" textRotation="255" shrinkToFit="1"/>
    </xf>
    <xf numFmtId="0" fontId="32" fillId="0" borderId="24" xfId="1" applyFont="1" applyBorder="1" applyAlignment="1" applyProtection="1">
      <alignment horizontal="center" vertical="center" textRotation="255" shrinkToFit="1"/>
    </xf>
    <xf numFmtId="0" fontId="31" fillId="7" borderId="19" xfId="1" applyFont="1" applyFill="1" applyBorder="1" applyAlignment="1" applyProtection="1">
      <alignment horizontal="center" vertical="center" textRotation="255"/>
    </xf>
    <xf numFmtId="0" fontId="31" fillId="7" borderId="21" xfId="1" applyFont="1" applyFill="1" applyBorder="1" applyAlignment="1" applyProtection="1">
      <alignment horizontal="center" vertical="center" textRotation="255"/>
    </xf>
    <xf numFmtId="0" fontId="31" fillId="7" borderId="26" xfId="1" applyFont="1" applyFill="1" applyBorder="1" applyAlignment="1" applyProtection="1">
      <alignment horizontal="center" vertical="center" textRotation="255"/>
    </xf>
    <xf numFmtId="0" fontId="31" fillId="7" borderId="27" xfId="1" applyFont="1" applyFill="1" applyBorder="1" applyAlignment="1" applyProtection="1">
      <alignment horizontal="center" vertical="center" textRotation="255"/>
    </xf>
    <xf numFmtId="0" fontId="31" fillId="7" borderId="22" xfId="1" applyFont="1" applyFill="1" applyBorder="1" applyAlignment="1" applyProtection="1">
      <alignment horizontal="center" vertical="center" textRotation="255"/>
    </xf>
    <xf numFmtId="0" fontId="31" fillId="7" borderId="24" xfId="1" applyFont="1" applyFill="1" applyBorder="1" applyAlignment="1" applyProtection="1">
      <alignment horizontal="center" vertical="center" textRotation="255"/>
    </xf>
    <xf numFmtId="0" fontId="31" fillId="10" borderId="19" xfId="1" applyFont="1" applyFill="1" applyBorder="1" applyAlignment="1" applyProtection="1">
      <alignment horizontal="center" vertical="center" textRotation="255"/>
    </xf>
    <xf numFmtId="0" fontId="31" fillId="10" borderId="21" xfId="1" applyFont="1" applyFill="1" applyBorder="1" applyAlignment="1" applyProtection="1">
      <alignment horizontal="center" vertical="center" textRotation="255"/>
    </xf>
    <xf numFmtId="0" fontId="31" fillId="10" borderId="26" xfId="1" applyFont="1" applyFill="1" applyBorder="1" applyAlignment="1" applyProtection="1">
      <alignment horizontal="center" vertical="center" textRotation="255"/>
    </xf>
    <xf numFmtId="0" fontId="31" fillId="10" borderId="27" xfId="1" applyFont="1" applyFill="1" applyBorder="1" applyAlignment="1" applyProtection="1">
      <alignment horizontal="center" vertical="center" textRotation="255"/>
    </xf>
    <xf numFmtId="0" fontId="31" fillId="10" borderId="22" xfId="1" applyFont="1" applyFill="1" applyBorder="1" applyAlignment="1" applyProtection="1">
      <alignment horizontal="center" vertical="center" textRotation="255"/>
    </xf>
    <xf numFmtId="0" fontId="31" fillId="10" borderId="24" xfId="1" applyFont="1" applyFill="1" applyBorder="1" applyAlignment="1" applyProtection="1">
      <alignment horizontal="center" vertical="center" textRotation="255"/>
    </xf>
    <xf numFmtId="0" fontId="27" fillId="0" borderId="99" xfId="1" applyFont="1" applyBorder="1" applyAlignment="1" applyProtection="1">
      <alignment horizontal="center" vertical="center"/>
    </xf>
    <xf numFmtId="176" fontId="8" fillId="0" borderId="76" xfId="3" applyNumberFormat="1" applyFont="1" applyBorder="1" applyAlignment="1" applyProtection="1">
      <alignment horizontal="right" vertical="center"/>
    </xf>
    <xf numFmtId="176" fontId="8" fillId="0" borderId="77" xfId="3" applyNumberFormat="1" applyFont="1" applyBorder="1" applyAlignment="1" applyProtection="1">
      <alignment horizontal="right" vertical="center"/>
    </xf>
    <xf numFmtId="176" fontId="8" fillId="0" borderId="78" xfId="3" applyNumberFormat="1" applyFont="1" applyBorder="1" applyAlignment="1" applyProtection="1">
      <alignment horizontal="right" vertical="center"/>
    </xf>
    <xf numFmtId="0" fontId="4" fillId="0" borderId="0" xfId="1" applyFont="1" applyAlignment="1" applyProtection="1">
      <alignment horizontal="center" vertical="center"/>
    </xf>
    <xf numFmtId="0" fontId="4" fillId="0" borderId="0" xfId="1" applyFont="1" applyBorder="1" applyAlignment="1" applyProtection="1">
      <alignment horizontal="center" vertical="center"/>
    </xf>
    <xf numFmtId="0" fontId="4" fillId="0" borderId="68" xfId="1" applyFont="1" applyBorder="1" applyAlignment="1" applyProtection="1">
      <alignment horizontal="center" vertical="center"/>
    </xf>
    <xf numFmtId="176" fontId="9" fillId="0" borderId="96" xfId="3" applyNumberFormat="1" applyFont="1" applyBorder="1" applyAlignment="1" applyProtection="1">
      <alignment horizontal="right" vertical="center"/>
    </xf>
    <xf numFmtId="176" fontId="9" fillId="0" borderId="97" xfId="3" applyNumberFormat="1" applyFont="1" applyBorder="1" applyAlignment="1" applyProtection="1">
      <alignment horizontal="right" vertical="center"/>
    </xf>
    <xf numFmtId="176" fontId="9" fillId="0" borderId="98" xfId="3" applyNumberFormat="1" applyFont="1" applyBorder="1" applyAlignment="1" applyProtection="1">
      <alignment horizontal="righ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99"/>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13607</xdr:colOff>
      <xdr:row>9</xdr:row>
      <xdr:rowOff>13608</xdr:rowOff>
    </xdr:from>
    <xdr:to>
      <xdr:col>42</xdr:col>
      <xdr:colOff>11205</xdr:colOff>
      <xdr:row>56</xdr:row>
      <xdr:rowOff>0</xdr:rowOff>
    </xdr:to>
    <xdr:cxnSp macro="">
      <xdr:nvCxnSpPr>
        <xdr:cNvPr id="2" name="直線矢印コネクタ 1">
          <a:extLst>
            <a:ext uri="{FF2B5EF4-FFF2-40B4-BE49-F238E27FC236}">
              <a16:creationId xmlns:a16="http://schemas.microsoft.com/office/drawing/2014/main" id="{9A8AB52E-4E4E-4C3A-878D-B96B6D1AB370}"/>
            </a:ext>
          </a:extLst>
        </xdr:cNvPr>
        <xdr:cNvCxnSpPr/>
      </xdr:nvCxnSpPr>
      <xdr:spPr>
        <a:xfrm flipH="1" flipV="1">
          <a:off x="8243207" y="2156733"/>
          <a:ext cx="4569598" cy="11178267"/>
        </a:xfrm>
        <a:prstGeom prst="straightConnector1">
          <a:avLst/>
        </a:prstGeom>
        <a:ln w="31750">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13607</xdr:colOff>
      <xdr:row>10</xdr:row>
      <xdr:rowOff>27215</xdr:rowOff>
    </xdr:from>
    <xdr:to>
      <xdr:col>42</xdr:col>
      <xdr:colOff>0</xdr:colOff>
      <xdr:row>23</xdr:row>
      <xdr:rowOff>0</xdr:rowOff>
    </xdr:to>
    <xdr:cxnSp macro="">
      <xdr:nvCxnSpPr>
        <xdr:cNvPr id="3" name="直線矢印コネクタ 2">
          <a:extLst>
            <a:ext uri="{FF2B5EF4-FFF2-40B4-BE49-F238E27FC236}">
              <a16:creationId xmlns:a16="http://schemas.microsoft.com/office/drawing/2014/main" id="{63CF3A9C-278C-44D5-A861-5EF0716168A0}"/>
            </a:ext>
          </a:extLst>
        </xdr:cNvPr>
        <xdr:cNvCxnSpPr/>
      </xdr:nvCxnSpPr>
      <xdr:spPr>
        <a:xfrm flipH="1" flipV="1">
          <a:off x="6719207" y="2408465"/>
          <a:ext cx="6082393" cy="306841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13608</xdr:colOff>
      <xdr:row>9</xdr:row>
      <xdr:rowOff>0</xdr:rowOff>
    </xdr:from>
    <xdr:to>
      <xdr:col>39</xdr:col>
      <xdr:colOff>11206</xdr:colOff>
      <xdr:row>11</xdr:row>
      <xdr:rowOff>13607</xdr:rowOff>
    </xdr:to>
    <xdr:cxnSp macro="">
      <xdr:nvCxnSpPr>
        <xdr:cNvPr id="4" name="直線矢印コネクタ 3">
          <a:extLst>
            <a:ext uri="{FF2B5EF4-FFF2-40B4-BE49-F238E27FC236}">
              <a16:creationId xmlns:a16="http://schemas.microsoft.com/office/drawing/2014/main" id="{39384DFA-0AA4-432E-94BF-B543D784044E}"/>
            </a:ext>
          </a:extLst>
        </xdr:cNvPr>
        <xdr:cNvCxnSpPr/>
      </xdr:nvCxnSpPr>
      <xdr:spPr>
        <a:xfrm flipH="1">
          <a:off x="5195208" y="2143125"/>
          <a:ext cx="6703198" cy="489857"/>
        </a:xfrm>
        <a:prstGeom prst="straightConnector1">
          <a:avLst/>
        </a:prstGeom>
        <a:ln w="317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99"/>
    <pageSetUpPr fitToPage="1"/>
  </sheetPr>
  <dimension ref="A1:EA193"/>
  <sheetViews>
    <sheetView showGridLines="0" showRowColHeaders="0" tabSelected="1" topLeftCell="A5" zoomScale="70" zoomScaleNormal="70" workbookViewId="0">
      <selection activeCell="B5" sqref="B5:H5"/>
    </sheetView>
  </sheetViews>
  <sheetFormatPr defaultColWidth="4" defaultRowHeight="18.75" customHeight="1"/>
  <cols>
    <col min="1" max="3" width="4" style="1"/>
    <col min="4" max="4" width="6.75" style="1" customWidth="1"/>
    <col min="5" max="14" width="4" style="1"/>
    <col min="15" max="15" width="7.25" style="1" customWidth="1"/>
    <col min="16" max="18" width="4" style="1"/>
    <col min="19" max="19" width="7.625" style="1" customWidth="1"/>
    <col min="20" max="21" width="4" style="1"/>
    <col min="22" max="22" width="8.5" style="1" customWidth="1"/>
    <col min="23" max="46" width="4" style="1"/>
    <col min="47" max="47" width="4" style="1" customWidth="1"/>
    <col min="48" max="48" width="4" style="1"/>
    <col min="49" max="59" width="4" style="1" hidden="1" customWidth="1"/>
    <col min="60" max="63" width="10.625" style="1" hidden="1" customWidth="1"/>
    <col min="64" max="65" width="10.5" style="1" hidden="1" customWidth="1"/>
    <col min="66" max="83" width="10.625" style="1" hidden="1" customWidth="1"/>
    <col min="84" max="84" width="4.625" style="55" hidden="1" customWidth="1"/>
    <col min="85" max="85" width="16.75" style="1" hidden="1" customWidth="1"/>
    <col min="86" max="86" width="4" style="1" hidden="1" customWidth="1"/>
    <col min="87" max="87" width="18.125" style="3" hidden="1" customWidth="1"/>
    <col min="88" max="88" width="8.25" style="3" hidden="1" customWidth="1"/>
    <col min="89" max="90" width="18" style="3" hidden="1" customWidth="1"/>
    <col min="91" max="91" width="18" style="1" hidden="1" customWidth="1"/>
    <col min="92" max="128" width="4" style="1" hidden="1" customWidth="1"/>
    <col min="129" max="16384" width="4" style="1"/>
  </cols>
  <sheetData>
    <row r="1" spans="1:131" ht="18.75" customHeight="1">
      <c r="A1" s="263">
        <v>6</v>
      </c>
      <c r="B1" s="263"/>
      <c r="C1" s="267" t="s">
        <v>1</v>
      </c>
      <c r="D1" s="267"/>
      <c r="E1" s="267"/>
      <c r="F1" s="267"/>
      <c r="G1" s="267"/>
      <c r="H1" s="267"/>
      <c r="I1" s="267"/>
      <c r="J1" s="267"/>
      <c r="K1" s="267"/>
      <c r="L1" s="267"/>
      <c r="M1" s="267"/>
      <c r="N1" s="267"/>
      <c r="O1" s="53"/>
      <c r="P1" s="53"/>
      <c r="Q1" s="53"/>
      <c r="S1" s="216" t="str">
        <f>"【用意するもの】令和"&amp;A1-1&amp;"年中の所得のわかるもの（確定申告書の控え、源泉徴収票等）"</f>
        <v>【用意するもの】令和5年中の所得のわかるもの（確定申告書の控え、源泉徴収票等）</v>
      </c>
      <c r="T1" s="34"/>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103"/>
      <c r="AX1" s="102"/>
      <c r="AY1" s="102"/>
      <c r="AZ1" s="102"/>
      <c r="BA1" s="102"/>
      <c r="BB1" s="102"/>
      <c r="BC1" s="102"/>
      <c r="BD1" s="102"/>
      <c r="BE1" s="102"/>
      <c r="BF1" s="102"/>
      <c r="BH1" s="264">
        <f>A1</f>
        <v>6</v>
      </c>
      <c r="CE1" s="49"/>
      <c r="CG1" s="1" t="s">
        <v>74</v>
      </c>
      <c r="CM1" s="49"/>
      <c r="CO1" s="67" t="s">
        <v>85</v>
      </c>
      <c r="CP1" s="67"/>
      <c r="CQ1" s="67"/>
      <c r="CR1" s="67"/>
      <c r="CS1" s="67"/>
      <c r="CT1" s="67"/>
      <c r="CU1" s="67"/>
      <c r="CV1" s="67"/>
      <c r="CW1" s="67"/>
      <c r="CX1" s="67"/>
      <c r="CY1" s="67"/>
      <c r="CZ1" s="67"/>
      <c r="DA1" s="67"/>
      <c r="DB1" s="67"/>
      <c r="DC1" s="67"/>
      <c r="DD1" s="67"/>
      <c r="EA1" s="34"/>
    </row>
    <row r="2" spans="1:131" ht="18.75" customHeight="1">
      <c r="A2" s="263"/>
      <c r="B2" s="263"/>
      <c r="C2" s="267"/>
      <c r="D2" s="267"/>
      <c r="E2" s="267"/>
      <c r="F2" s="267"/>
      <c r="G2" s="267"/>
      <c r="H2" s="267"/>
      <c r="I2" s="267"/>
      <c r="J2" s="267"/>
      <c r="K2" s="267"/>
      <c r="L2" s="267"/>
      <c r="M2" s="267"/>
      <c r="N2" s="267"/>
      <c r="O2" s="53"/>
      <c r="P2" s="53"/>
      <c r="Q2" s="53"/>
      <c r="S2" s="135" t="s">
        <v>365</v>
      </c>
      <c r="T2" s="34"/>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103"/>
      <c r="AX2" s="102"/>
      <c r="AY2" s="102"/>
      <c r="AZ2" s="102"/>
      <c r="BA2" s="102"/>
      <c r="BB2" s="102"/>
      <c r="BC2" s="102"/>
      <c r="BD2" s="102"/>
      <c r="BE2" s="102"/>
      <c r="BF2" s="102"/>
      <c r="BH2" s="264"/>
      <c r="BI2" s="4"/>
      <c r="BJ2" s="5" t="s">
        <v>2</v>
      </c>
      <c r="BK2" s="5" t="s">
        <v>3</v>
      </c>
      <c r="BL2" s="5" t="s">
        <v>4</v>
      </c>
      <c r="BM2" s="6" t="s">
        <v>5</v>
      </c>
      <c r="CE2" s="49"/>
      <c r="CF2" s="60">
        <v>0</v>
      </c>
      <c r="CG2" s="2"/>
      <c r="CH2" s="54"/>
      <c r="CM2" s="49"/>
      <c r="CO2" s="278" t="s">
        <v>86</v>
      </c>
      <c r="CP2" s="269"/>
      <c r="CQ2" s="269"/>
      <c r="CR2" s="269"/>
      <c r="CS2" s="269"/>
      <c r="CT2" s="279"/>
      <c r="CU2" s="268" t="s">
        <v>87</v>
      </c>
      <c r="CV2" s="269"/>
      <c r="CW2" s="269"/>
      <c r="CX2" s="269"/>
      <c r="CY2" s="269"/>
      <c r="CZ2" s="269"/>
      <c r="DA2" s="269"/>
      <c r="DB2" s="269"/>
      <c r="DC2" s="269"/>
      <c r="DD2" s="270"/>
      <c r="EA2" s="34"/>
    </row>
    <row r="3" spans="1:131" ht="18.75" customHeight="1">
      <c r="N3" s="53"/>
      <c r="O3" s="53"/>
      <c r="P3" s="53"/>
      <c r="Q3" s="53"/>
      <c r="S3" s="135" t="s">
        <v>366</v>
      </c>
      <c r="T3" s="34"/>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103"/>
      <c r="AX3" s="102"/>
      <c r="AY3" s="102"/>
      <c r="AZ3" s="102"/>
      <c r="BA3" s="102"/>
      <c r="BB3" s="102"/>
      <c r="BC3" s="102"/>
      <c r="BD3" s="102"/>
      <c r="BE3" s="102"/>
      <c r="BF3" s="102"/>
      <c r="BI3" s="8" t="s">
        <v>8</v>
      </c>
      <c r="BJ3" s="9">
        <v>7.1099999999999997E-2</v>
      </c>
      <c r="BK3" s="10">
        <v>29300</v>
      </c>
      <c r="BL3" s="10">
        <v>22000</v>
      </c>
      <c r="BM3" s="11">
        <v>650000</v>
      </c>
      <c r="BO3" s="1" t="s">
        <v>367</v>
      </c>
      <c r="CE3" s="49"/>
      <c r="CF3" s="60">
        <v>1</v>
      </c>
      <c r="CG3" s="7" t="s">
        <v>6</v>
      </c>
      <c r="CH3" s="54"/>
      <c r="CI3" s="3" t="s">
        <v>78</v>
      </c>
      <c r="CJ3" s="63" t="s">
        <v>75</v>
      </c>
      <c r="CK3" s="63" t="s">
        <v>76</v>
      </c>
      <c r="CM3" s="49"/>
      <c r="CO3" s="280" t="s">
        <v>88</v>
      </c>
      <c r="CP3" s="281"/>
      <c r="CQ3" s="282"/>
      <c r="CR3" s="271" t="s">
        <v>89</v>
      </c>
      <c r="CS3" s="272"/>
      <c r="CT3" s="283"/>
      <c r="CU3" s="271"/>
      <c r="CV3" s="272"/>
      <c r="CW3" s="272"/>
      <c r="CX3" s="272"/>
      <c r="CY3" s="272"/>
      <c r="CZ3" s="272"/>
      <c r="DA3" s="272"/>
      <c r="DB3" s="272"/>
      <c r="DC3" s="272"/>
      <c r="DD3" s="273"/>
      <c r="DF3" s="67" t="s">
        <v>30</v>
      </c>
      <c r="DG3" s="67"/>
      <c r="DH3" s="67"/>
      <c r="DI3" s="67"/>
      <c r="DJ3" s="67"/>
      <c r="DK3" s="65"/>
      <c r="EA3" s="34"/>
    </row>
    <row r="4" spans="1:131" ht="18.75" customHeight="1">
      <c r="A4" s="1" t="s">
        <v>10</v>
      </c>
      <c r="N4" s="53"/>
      <c r="O4" s="53"/>
      <c r="P4" s="53"/>
      <c r="Q4" s="53"/>
      <c r="S4" s="135" t="s">
        <v>361</v>
      </c>
      <c r="T4" s="34"/>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103"/>
      <c r="AX4" s="102"/>
      <c r="AY4" s="102"/>
      <c r="AZ4" s="102"/>
      <c r="BA4" s="102"/>
      <c r="BB4" s="102"/>
      <c r="BC4" s="102"/>
      <c r="BD4" s="102"/>
      <c r="BE4" s="102"/>
      <c r="BF4" s="102"/>
      <c r="BI4" s="8" t="s">
        <v>11</v>
      </c>
      <c r="BJ4" s="9">
        <v>2.3300000000000001E-2</v>
      </c>
      <c r="BK4" s="10">
        <v>9500</v>
      </c>
      <c r="BL4" s="10">
        <v>6700</v>
      </c>
      <c r="BM4" s="11">
        <v>240000</v>
      </c>
      <c r="CE4" s="49"/>
      <c r="CF4" s="60">
        <v>2</v>
      </c>
      <c r="CG4" s="7" t="s">
        <v>9</v>
      </c>
      <c r="CH4" s="54">
        <v>0</v>
      </c>
      <c r="CI4" s="12">
        <v>0</v>
      </c>
      <c r="CJ4" s="13"/>
      <c r="CK4" s="14">
        <v>0</v>
      </c>
      <c r="CM4" s="49"/>
      <c r="CO4" s="274">
        <v>0</v>
      </c>
      <c r="CP4" s="275"/>
      <c r="CQ4" s="276"/>
      <c r="CR4" s="277">
        <v>550999</v>
      </c>
      <c r="CS4" s="275"/>
      <c r="CT4" s="276"/>
      <c r="CU4" s="68"/>
      <c r="CV4" s="69"/>
      <c r="CW4" s="69"/>
      <c r="CX4" s="69"/>
      <c r="CY4" s="69"/>
      <c r="CZ4" s="69"/>
      <c r="DA4" s="69"/>
      <c r="DB4" s="69"/>
      <c r="DC4" s="70"/>
      <c r="DD4" s="71" t="s">
        <v>90</v>
      </c>
      <c r="DF4" s="108" t="s">
        <v>182</v>
      </c>
      <c r="DG4" s="109"/>
      <c r="DH4" s="109"/>
      <c r="DI4" s="109"/>
      <c r="DJ4" s="110"/>
      <c r="DK4" s="137" t="s">
        <v>186</v>
      </c>
      <c r="DL4" s="111"/>
      <c r="DM4" s="111"/>
      <c r="DN4" s="111"/>
      <c r="DO4" s="111"/>
      <c r="DP4" s="111"/>
      <c r="DQ4" s="111"/>
      <c r="DR4" s="111"/>
      <c r="DS4" s="111"/>
      <c r="DT4" s="112" t="s">
        <v>167</v>
      </c>
      <c r="DU4" s="113"/>
      <c r="DV4" s="113"/>
      <c r="DW4" s="113"/>
      <c r="DX4" s="114"/>
      <c r="EA4" s="34"/>
    </row>
    <row r="5" spans="1:131" ht="18.75" customHeight="1">
      <c r="B5" s="265"/>
      <c r="C5" s="265"/>
      <c r="D5" s="265"/>
      <c r="E5" s="265"/>
      <c r="F5" s="265"/>
      <c r="G5" s="265"/>
      <c r="H5" s="265"/>
      <c r="N5" s="53"/>
      <c r="O5" s="53"/>
      <c r="P5" s="53"/>
      <c r="Q5" s="53"/>
      <c r="S5" s="135" t="s">
        <v>362</v>
      </c>
      <c r="T5" s="34"/>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103"/>
      <c r="AX5" s="102"/>
      <c r="AY5" s="102"/>
      <c r="AZ5" s="102"/>
      <c r="BA5" s="102"/>
      <c r="BB5" s="102"/>
      <c r="BC5" s="102"/>
      <c r="BD5" s="102"/>
      <c r="BE5" s="102"/>
      <c r="BF5" s="102"/>
      <c r="BI5" s="19" t="s">
        <v>14</v>
      </c>
      <c r="BJ5" s="20">
        <v>2.2200000000000001E-2</v>
      </c>
      <c r="BK5" s="21">
        <v>11600</v>
      </c>
      <c r="BL5" s="21">
        <v>5900</v>
      </c>
      <c r="BM5" s="22">
        <v>170000</v>
      </c>
      <c r="CE5" s="49"/>
      <c r="CF5" s="60">
        <v>4</v>
      </c>
      <c r="CG5" s="169" t="s">
        <v>269</v>
      </c>
      <c r="CH5" s="54">
        <v>1</v>
      </c>
      <c r="CI5" s="16">
        <v>551000</v>
      </c>
      <c r="CJ5" s="17"/>
      <c r="CK5" s="18">
        <v>550000</v>
      </c>
      <c r="CM5" s="49"/>
      <c r="CO5" s="274">
        <v>551000</v>
      </c>
      <c r="CP5" s="275"/>
      <c r="CQ5" s="276"/>
      <c r="CR5" s="277">
        <v>1618999</v>
      </c>
      <c r="CS5" s="275"/>
      <c r="CT5" s="276"/>
      <c r="CU5" s="68"/>
      <c r="CV5" s="69"/>
      <c r="CW5" s="69"/>
      <c r="CX5" s="69"/>
      <c r="CY5" s="69"/>
      <c r="CZ5" s="69"/>
      <c r="DA5" s="69"/>
      <c r="DB5" s="69"/>
      <c r="DC5" s="69"/>
      <c r="DD5" s="71" t="s">
        <v>91</v>
      </c>
      <c r="DF5" s="141" t="s">
        <v>139</v>
      </c>
      <c r="DG5" s="77"/>
      <c r="DH5" s="77"/>
      <c r="DI5" s="77"/>
      <c r="DJ5" s="78"/>
      <c r="DK5" s="138" t="s">
        <v>187</v>
      </c>
      <c r="DL5" s="48"/>
      <c r="DM5" s="48"/>
      <c r="DN5" s="48"/>
      <c r="DO5" s="48"/>
      <c r="DP5" s="48"/>
      <c r="DQ5" s="48"/>
      <c r="DR5" s="48"/>
      <c r="DS5" s="48"/>
      <c r="DT5" s="115"/>
      <c r="DU5" s="116"/>
      <c r="DV5" s="116" t="s">
        <v>168</v>
      </c>
      <c r="DW5" s="116"/>
      <c r="DX5" s="117"/>
      <c r="EA5" s="34"/>
    </row>
    <row r="6" spans="1:131" ht="18.75" customHeight="1">
      <c r="N6" s="53"/>
      <c r="O6" s="53"/>
      <c r="P6" s="53"/>
      <c r="Q6" s="53"/>
      <c r="S6" s="135" t="s">
        <v>363</v>
      </c>
      <c r="T6" s="34"/>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103"/>
      <c r="AX6" s="102"/>
      <c r="AY6" s="102"/>
      <c r="AZ6" s="102"/>
      <c r="BA6" s="102"/>
      <c r="BB6" s="102"/>
      <c r="BC6" s="102"/>
      <c r="BD6" s="102"/>
      <c r="BE6" s="102"/>
      <c r="BF6" s="102"/>
      <c r="BI6" s="101"/>
      <c r="BJ6" s="132"/>
      <c r="BK6" s="133"/>
      <c r="BL6" s="133"/>
      <c r="BM6" s="133"/>
      <c r="CE6" s="49"/>
      <c r="CF6" s="60">
        <v>3</v>
      </c>
      <c r="CG6" s="15" t="s">
        <v>12</v>
      </c>
      <c r="CH6" s="54">
        <v>2</v>
      </c>
      <c r="CI6" s="16">
        <v>1619000</v>
      </c>
      <c r="CJ6" s="17"/>
      <c r="CK6" s="18">
        <v>1069000</v>
      </c>
      <c r="CM6" s="49"/>
      <c r="CO6" s="274">
        <v>1619000</v>
      </c>
      <c r="CP6" s="275"/>
      <c r="CQ6" s="276"/>
      <c r="CR6" s="277">
        <v>1619999</v>
      </c>
      <c r="CS6" s="275"/>
      <c r="CT6" s="276"/>
      <c r="CU6" s="68"/>
      <c r="CV6" s="69"/>
      <c r="CW6" s="69"/>
      <c r="CX6" s="69"/>
      <c r="CY6" s="69"/>
      <c r="CZ6" s="69"/>
      <c r="DA6" s="69"/>
      <c r="DB6" s="69"/>
      <c r="DC6" s="69"/>
      <c r="DD6" s="71" t="s">
        <v>92</v>
      </c>
      <c r="DF6" s="142" t="s">
        <v>169</v>
      </c>
      <c r="DG6" s="80"/>
      <c r="DH6" s="80"/>
      <c r="DI6" s="80"/>
      <c r="DJ6" s="118"/>
      <c r="DK6" s="139" t="s">
        <v>188</v>
      </c>
      <c r="DL6" s="45"/>
      <c r="DM6" s="45"/>
      <c r="DN6" s="45"/>
      <c r="DO6" s="45"/>
      <c r="DP6" s="45"/>
      <c r="DQ6" s="45"/>
      <c r="DR6" s="45"/>
      <c r="DS6" s="45"/>
      <c r="DT6" s="119"/>
      <c r="DU6" s="120"/>
      <c r="DV6" s="120"/>
      <c r="DW6" s="120"/>
      <c r="DX6" s="121" t="s">
        <v>170</v>
      </c>
      <c r="EA6" s="34"/>
    </row>
    <row r="7" spans="1:131" ht="18.75" customHeight="1">
      <c r="A7" s="1" t="s">
        <v>15</v>
      </c>
      <c r="N7" s="53"/>
      <c r="O7" s="53"/>
      <c r="P7" s="53"/>
      <c r="Q7" s="53"/>
      <c r="R7" s="53"/>
      <c r="S7" s="53"/>
      <c r="T7" s="53"/>
      <c r="U7" s="53"/>
      <c r="V7" s="135" t="s">
        <v>364</v>
      </c>
      <c r="W7" s="135"/>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104"/>
      <c r="AX7" s="102"/>
      <c r="AY7" s="102"/>
      <c r="AZ7" s="102"/>
      <c r="BA7" s="102"/>
      <c r="BB7" s="102"/>
      <c r="BC7" s="102"/>
      <c r="BD7" s="102"/>
      <c r="BE7" s="102"/>
      <c r="BF7" s="102"/>
      <c r="CF7" s="60"/>
      <c r="CG7" s="57"/>
      <c r="CH7" s="58">
        <v>3</v>
      </c>
      <c r="CI7" s="16">
        <v>1620000</v>
      </c>
      <c r="CJ7" s="17"/>
      <c r="CK7" s="18">
        <v>1070000</v>
      </c>
      <c r="CM7" s="49"/>
      <c r="CO7" s="274">
        <v>1620000</v>
      </c>
      <c r="CP7" s="275"/>
      <c r="CQ7" s="276"/>
      <c r="CR7" s="277">
        <v>1621999</v>
      </c>
      <c r="CS7" s="275"/>
      <c r="CT7" s="276"/>
      <c r="CU7" s="68"/>
      <c r="CV7" s="69"/>
      <c r="CW7" s="69"/>
      <c r="CX7" s="69"/>
      <c r="CY7" s="69"/>
      <c r="CZ7" s="69"/>
      <c r="DA7" s="69"/>
      <c r="DB7" s="69"/>
      <c r="DC7" s="69"/>
      <c r="DD7" s="71" t="s">
        <v>93</v>
      </c>
      <c r="DF7" s="122" t="s">
        <v>181</v>
      </c>
      <c r="DG7" s="73"/>
      <c r="DH7" s="73"/>
      <c r="DI7" s="73"/>
      <c r="DJ7" s="74"/>
      <c r="DK7" s="140" t="s">
        <v>140</v>
      </c>
      <c r="DL7" s="88"/>
      <c r="DM7" s="88"/>
      <c r="DN7" s="88"/>
      <c r="DO7" s="88"/>
      <c r="DP7" s="88"/>
      <c r="DQ7" s="88"/>
      <c r="DR7" s="88"/>
      <c r="DS7" s="88"/>
      <c r="DT7" s="123"/>
      <c r="DU7" s="124"/>
      <c r="DV7" s="124"/>
      <c r="DW7" s="124"/>
      <c r="DX7" s="125" t="s">
        <v>171</v>
      </c>
      <c r="DY7" s="34"/>
      <c r="EA7" s="34"/>
    </row>
    <row r="8" spans="1:131" ht="18.75" customHeight="1">
      <c r="A8" s="157"/>
      <c r="B8" s="253" t="s">
        <v>16</v>
      </c>
      <c r="C8" s="262"/>
      <c r="D8" s="262"/>
      <c r="E8" s="254"/>
      <c r="F8" s="252" t="s">
        <v>193</v>
      </c>
      <c r="G8" s="252"/>
      <c r="H8" s="252"/>
      <c r="I8" s="252"/>
      <c r="J8" s="252"/>
      <c r="K8" s="252"/>
      <c r="L8" s="253" t="s">
        <v>17</v>
      </c>
      <c r="M8" s="262"/>
      <c r="N8" s="262"/>
      <c r="O8" s="262"/>
      <c r="P8" s="254"/>
      <c r="Q8" s="253" t="s">
        <v>18</v>
      </c>
      <c r="R8" s="262"/>
      <c r="S8" s="262"/>
      <c r="T8" s="262"/>
      <c r="U8" s="254"/>
      <c r="V8" s="253" t="s">
        <v>19</v>
      </c>
      <c r="W8" s="262"/>
      <c r="X8" s="262"/>
      <c r="Y8" s="262"/>
      <c r="Z8" s="254"/>
      <c r="AA8" s="266" t="s">
        <v>159</v>
      </c>
      <c r="AB8" s="266"/>
      <c r="AC8" s="266" t="s">
        <v>20</v>
      </c>
      <c r="AD8" s="266"/>
      <c r="AE8" s="266" t="s">
        <v>21</v>
      </c>
      <c r="AF8" s="266"/>
      <c r="AG8" s="253" t="s">
        <v>22</v>
      </c>
      <c r="AH8" s="262"/>
      <c r="AI8" s="262"/>
      <c r="AJ8" s="254"/>
      <c r="AK8" s="253" t="s">
        <v>23</v>
      </c>
      <c r="AL8" s="262"/>
      <c r="AM8" s="262"/>
      <c r="AN8" s="254"/>
      <c r="AO8" s="253" t="s">
        <v>24</v>
      </c>
      <c r="AP8" s="262"/>
      <c r="AQ8" s="262"/>
      <c r="AR8" s="254"/>
      <c r="AS8" s="253" t="s">
        <v>25</v>
      </c>
      <c r="AT8" s="262"/>
      <c r="AU8" s="262"/>
      <c r="AV8" s="254"/>
      <c r="AW8" s="253" t="s">
        <v>156</v>
      </c>
      <c r="AX8" s="262"/>
      <c r="AY8" s="262"/>
      <c r="AZ8" s="254"/>
      <c r="BA8" s="252" t="s">
        <v>174</v>
      </c>
      <c r="BB8" s="252"/>
      <c r="BC8" s="252" t="s">
        <v>157</v>
      </c>
      <c r="BD8" s="252"/>
      <c r="BE8" s="252" t="s">
        <v>158</v>
      </c>
      <c r="BF8" s="252"/>
      <c r="BH8" s="24" t="s">
        <v>7</v>
      </c>
      <c r="BI8" s="24" t="s">
        <v>26</v>
      </c>
      <c r="BJ8" s="24" t="s">
        <v>27</v>
      </c>
      <c r="BK8" s="24" t="s">
        <v>28</v>
      </c>
      <c r="BL8" s="24" t="s">
        <v>7</v>
      </c>
      <c r="BM8" s="24" t="s">
        <v>163</v>
      </c>
      <c r="BN8" s="24" t="s">
        <v>29</v>
      </c>
      <c r="BO8" s="24" t="s">
        <v>161</v>
      </c>
      <c r="BP8" s="24" t="s">
        <v>162</v>
      </c>
      <c r="BQ8" s="24" t="s">
        <v>160</v>
      </c>
      <c r="BR8" s="24" t="s">
        <v>31</v>
      </c>
      <c r="BS8" s="24" t="s">
        <v>164</v>
      </c>
      <c r="BT8" s="24" t="s">
        <v>165</v>
      </c>
      <c r="BU8" s="24" t="s">
        <v>166</v>
      </c>
      <c r="BV8" s="24" t="s">
        <v>143</v>
      </c>
      <c r="BW8" s="24" t="s">
        <v>32</v>
      </c>
      <c r="BX8" s="24" t="s">
        <v>33</v>
      </c>
      <c r="BY8" s="24" t="s">
        <v>34</v>
      </c>
      <c r="BZ8" s="24" t="s">
        <v>35</v>
      </c>
      <c r="CA8" s="24" t="s">
        <v>36</v>
      </c>
      <c r="CB8" s="24" t="s">
        <v>37</v>
      </c>
      <c r="CC8" s="24" t="s">
        <v>38</v>
      </c>
      <c r="CD8" s="25" t="s">
        <v>39</v>
      </c>
      <c r="CE8" s="24" t="s">
        <v>40</v>
      </c>
      <c r="CF8" s="60"/>
      <c r="CG8" s="59" t="s">
        <v>183</v>
      </c>
      <c r="CH8" s="58">
        <v>4</v>
      </c>
      <c r="CI8" s="16">
        <v>1622000</v>
      </c>
      <c r="CJ8" s="17"/>
      <c r="CK8" s="18">
        <v>1072000</v>
      </c>
      <c r="CM8" s="49"/>
      <c r="CO8" s="274">
        <v>1622000</v>
      </c>
      <c r="CP8" s="275"/>
      <c r="CQ8" s="276"/>
      <c r="CR8" s="277">
        <v>1623999</v>
      </c>
      <c r="CS8" s="275"/>
      <c r="CT8" s="276"/>
      <c r="CU8" s="68"/>
      <c r="CV8" s="69"/>
      <c r="CW8" s="69"/>
      <c r="CX8" s="69"/>
      <c r="CY8" s="69"/>
      <c r="CZ8" s="69"/>
      <c r="DA8" s="69"/>
      <c r="DB8" s="69"/>
      <c r="DC8" s="69"/>
      <c r="DD8" s="71" t="s">
        <v>94</v>
      </c>
      <c r="DF8" s="126" t="s">
        <v>172</v>
      </c>
      <c r="DG8" s="86"/>
      <c r="DH8" s="86"/>
      <c r="DI8" s="86"/>
      <c r="DJ8" s="86"/>
      <c r="DK8" s="86"/>
      <c r="DL8" s="127"/>
      <c r="DM8" s="127"/>
      <c r="DN8" s="127"/>
      <c r="DO8" s="127"/>
      <c r="DP8" s="127"/>
      <c r="DQ8" s="127"/>
      <c r="DR8" s="127"/>
      <c r="DS8" s="127"/>
      <c r="DT8" s="128"/>
      <c r="DU8" s="129"/>
      <c r="DV8" s="129"/>
      <c r="DW8" s="129"/>
      <c r="DX8" s="130" t="s">
        <v>173</v>
      </c>
      <c r="DY8" s="135"/>
      <c r="DZ8" s="34"/>
      <c r="EA8" s="34"/>
    </row>
    <row r="9" spans="1:131" ht="18.75" customHeight="1">
      <c r="A9" s="154" t="s">
        <v>42</v>
      </c>
      <c r="B9" s="256"/>
      <c r="C9" s="257"/>
      <c r="D9" s="257"/>
      <c r="E9" s="258"/>
      <c r="F9" s="255"/>
      <c r="G9" s="255"/>
      <c r="H9" s="255"/>
      <c r="I9" s="255"/>
      <c r="J9" s="255"/>
      <c r="K9" s="255"/>
      <c r="L9" s="259"/>
      <c r="M9" s="260"/>
      <c r="N9" s="260"/>
      <c r="O9" s="260"/>
      <c r="P9" s="261"/>
      <c r="Q9" s="259"/>
      <c r="R9" s="260"/>
      <c r="S9" s="260"/>
      <c r="T9" s="260"/>
      <c r="U9" s="261"/>
      <c r="V9" s="259"/>
      <c r="W9" s="260"/>
      <c r="X9" s="260"/>
      <c r="Y9" s="260"/>
      <c r="Z9" s="261"/>
      <c r="AA9" s="255"/>
      <c r="AB9" s="255"/>
      <c r="AC9" s="255"/>
      <c r="AD9" s="255"/>
      <c r="AE9" s="255"/>
      <c r="AF9" s="255"/>
      <c r="AG9" s="221">
        <f>IF(AC9="●",BM9*0.3,BM9)</f>
        <v>0</v>
      </c>
      <c r="AH9" s="222"/>
      <c r="AI9" s="222"/>
      <c r="AJ9" s="223"/>
      <c r="AK9" s="221">
        <f>IF(BV9&gt;20000000,ROUNDDOWN(BU9,0),IF(BV9&gt;10000000,ROUNDDOWN(BT9,0),ROUNDDOWN(BS9,0)))</f>
        <v>0</v>
      </c>
      <c r="AL9" s="222"/>
      <c r="AM9" s="222"/>
      <c r="AN9" s="223"/>
      <c r="AO9" s="221">
        <f>IF(V9+AG9+AK9&lt;0,0,V9+AG9+AK9)</f>
        <v>0</v>
      </c>
      <c r="AP9" s="222"/>
      <c r="AQ9" s="222"/>
      <c r="AR9" s="223"/>
      <c r="AS9" s="221">
        <f t="shared" ref="AS9:AS16" si="0">IF(AE9="●",0,IF(AO9&gt;kiso_3,AO9,IF(AO9&gt;=kiso_2,AO9-ks_kj_2,IF(AO9&gt;=kiso_1,AO9-ks_kj_1,IF(AO9&gt;kiso_0,IF(AO9-ks_kj_0&lt;0,0,AO9-ks_kj_0),0)))))</f>
        <v>0</v>
      </c>
      <c r="AT9" s="222"/>
      <c r="AU9" s="222"/>
      <c r="AV9" s="223"/>
      <c r="AW9" s="221">
        <f t="shared" ref="AW9:AW16" si="1">IF(AE9="●",0,IF(F9=age_2,IF(AO9&gt;kiso_3,AO9,IF(AO9&gt;=kiso_2,AO9-ks_kj_2,IF(AO9&gt;=kiso_1,AO9-ks_kj_1,IF(AO9&gt;kiso_0,IF(AO9-ks_kj_0&lt;0,0,AO9-ks_kj_0),0)))),0))</f>
        <v>0</v>
      </c>
      <c r="AX9" s="222"/>
      <c r="AY9" s="222"/>
      <c r="AZ9" s="223"/>
      <c r="BA9" s="218" t="str">
        <f t="shared" ref="BA9:BA16" si="2">IF(L9&lt;8500000,IF(AA9="●","err",""),"")</f>
        <v/>
      </c>
      <c r="BB9" s="218"/>
      <c r="BC9" s="218" t="str">
        <f t="shared" ref="BC9:BC16" si="3">IF(F9=age_3,IF(AC9="●","err",""),"")</f>
        <v/>
      </c>
      <c r="BD9" s="218"/>
      <c r="BE9" s="218">
        <f t="shared" ref="BE9:BE16" si="4">COUNTIF(AE9,"●")</f>
        <v>0</v>
      </c>
      <c r="BF9" s="218"/>
      <c r="BH9" s="27">
        <f t="shared" ref="BH9:BH16" si="5">IF(L9&gt;550000,1,0)</f>
        <v>0</v>
      </c>
      <c r="BI9" s="27">
        <f t="shared" ref="BI9:BI16" si="6">IF(F9=age_3,IF(Q9&gt;1250000,1,0),IF(Q9&gt;600000,1,0))</f>
        <v>0</v>
      </c>
      <c r="BJ9" s="27">
        <f>IF(BH9+BI9=1,1,0)</f>
        <v>0</v>
      </c>
      <c r="BK9" s="27">
        <f t="shared" ref="BK9:BK16" si="7">IF(AE9&lt;&gt;"●",IF(F9&lt;&gt;age_0,1,0),0)</f>
        <v>0</v>
      </c>
      <c r="BL9" s="27">
        <f t="shared" ref="BL9:BL16" si="8">IF(L9&gt;=ks_10,L9-kj_10,IF(L9&gt;=ks_9,L9*kr_9-kj_9,IF(L9&gt;=ks_8,TRUNC(L9/4,-3)*kr_8-kj_8,IF(L9&gt;=ks_7,TRUNC(L9/4,-3)*kr_7-kj_7,IF(L9&gt;=ks_6,TRUNC(L9/4,-3)*kr_6+kj_6,IF(L9&gt;=ks_5,kj_5,IF(L9&gt;=ks_4,kj_4,IF(L9&gt;=ks_3,kj_3,IF(L9&gt;=ks_2,kj_2,IF(L9&gt;=ks_1,L9-kj_1,IF(L9&gt;=ks_0,0,0)))))))))))</f>
        <v>0</v>
      </c>
      <c r="BM9" s="27">
        <f>IF((BL9-BQ9)&gt;=0,(BL9-BQ9),0)</f>
        <v>0</v>
      </c>
      <c r="BN9" s="27">
        <f>IF(AC9="●",IF((BL9*0.3)&lt;=100000,100000,(BL9*0.3)),BL9)</f>
        <v>0</v>
      </c>
      <c r="BO9" s="27">
        <f t="shared" ref="BO9:BO16" si="9">IF(L9&gt;8500000,IF(AA9="●",IF(L9&gt;=10000000,150000,ROUNDDOWN(((L9-8500000)*0.1),0)),0),0)</f>
        <v>0</v>
      </c>
      <c r="BP9" s="27">
        <f t="shared" ref="BP9:BP16" si="10">IF(BN9&gt;0,IF(AK9&gt;0,IF(IF(BN9&gt;100000,100000,BN9)+IF(AK9&gt;100000,100000,AK9)&gt;100000,IF(BN9&gt;100000,100000,BN9)+IF(AK9&gt;100000,100000,AK9)-100000,0),0),0)</f>
        <v>0</v>
      </c>
      <c r="BQ9" s="27">
        <f>BO9+BP9</f>
        <v>0</v>
      </c>
      <c r="BR9" s="27">
        <f t="shared" ref="BR9:BR16" si="11">IF(F9=age_3,IF(AK9&gt;=150000,AO9-150000,AO9-AK9),AO9)</f>
        <v>0</v>
      </c>
      <c r="BS9" s="27">
        <f t="shared" ref="BS9:BS16" si="12">IF(F9=age_0,0,IF(F9=age_3,IF(Q9&gt;ns_65_4,Q9-nk1_65_4,IF(Q9&gt;ns_65_3,Q9*nr_65_3-nk1_65_3,IF(Q9&gt;ns_65_2,Q9*nr_65_2-nk1_65_2,IF(Q9&gt;ns_65_1,Q9*nr_65_1-nk1_65_1,IF(Q9&gt;=nk1_65_0,Q9-nk1_65_0,0))))),IF(Q9&gt;ns_64_4,Q9-nk1_64_4,IF(Q9&gt;ns_64_3,Q9*nr_64_3-nk1_64_3,IF(Q9&gt;ns_64_2,Q9*nr_64_2-nk1_64_2,IF(Q9&gt;ns_64_1,Q9*nr_64_1-nk1_64_1,IF(Q9&gt;=nk1_64_0,Q9-nk1_64_0,0)))))))</f>
        <v>0</v>
      </c>
      <c r="BT9" s="27">
        <f t="shared" ref="BT9:BT16" si="13">IF(F9=age_0,0,IF(F9=age_3,IF(Q9&gt;ns_65_4,Q9-nk2_65_4,IF(Q9&gt;ns_65_3,Q9*nr_65_3-nk2_65_3,IF(Q9&gt;ns_65_2,Q9*nr_65_2-nk2_65_2,IF(Q9&gt;ns_65_1,Q9*nr_65_1-nk2_65_1,IF(Q9&gt;=nk2_65_0,Q9-nk2_65_0,0))))),IF(Q9&gt;ns_64_4,Q9-nk2_64_4,IF(Q9&gt;ns_64_3,Q9*nr_64_3-nk2_64_3,IF(Q9&gt;ns_64_2,Q9*nr_64_2-nk2_64_2,IF(Q9&gt;ns_64_1,Q9*nr_64_1-nk2_64_1,IF(Q9&gt;=nk2_64_0,Q9-nk2_64_0,0)))))))</f>
        <v>0</v>
      </c>
      <c r="BU9" s="27">
        <f t="shared" ref="BU9:BU16" si="14">IF(F9=age_0,0,IF(F9=age_3,IF(Q9&gt;ns_65_4,Q9-nk3_65_4,IF(Q9&gt;ns_65_3,Q9*nr_65_3-nk3_65_3,IF(Q9&gt;ns_65_2,Q9*nr_65_2-nk3_65_2,IF(Q9&gt;ns_65_1,Q9*nr_65_1-nk3_65_1,IF(Q9&gt;=nk3_65_0,Q9-nk3_65_0,0))))),IF(Q9&gt;ns_64_4,Q9-nk3_64_4,IF(Q9&gt;ns_64_3,Q9*nr_64_3-nk3_64_3,IF(Q9&gt;ns_64_2,Q9*nr_64_2-nk3_64_2,IF(Q9&gt;ns_64_1,Q9*nr_64_1-nk3_64_1,IF(Q9&gt;=nk3_64_0,Q9-nk3_64_0,0)))))))</f>
        <v>0</v>
      </c>
      <c r="BV9" s="27">
        <f t="shared" ref="BV9:BV16" si="15">BL9+V9</f>
        <v>0</v>
      </c>
      <c r="BW9" s="27" t="str">
        <f t="shared" ref="BW9:BW16" si="16">IF(F9=age_0,"",IF(AE9="",TRUNC(AS9*ir_syt),0))</f>
        <v/>
      </c>
      <c r="BX9" s="27" t="str">
        <f t="shared" ref="BX9:BX16" si="17">IF(F9=age_0,"",IF(AE9="",ir_kin,0))</f>
        <v/>
      </c>
      <c r="BY9" s="27"/>
      <c r="BZ9" s="27" t="str">
        <f t="shared" ref="BZ9:BZ16" si="18">IF(F9=age_0,"",IF(AE9="",TRUNC(AS9*si_syt),0))</f>
        <v/>
      </c>
      <c r="CA9" s="27" t="str">
        <f t="shared" ref="CA9:CA16" si="19">IF(F9=age_0,"",IF(AE9="",si_kin,0))</f>
        <v/>
      </c>
      <c r="CB9" s="27"/>
      <c r="CC9" s="27" t="str">
        <f t="shared" ref="CC9:CC16" si="20">IF(F9=age_2,IF(AE9="",TRUNC(AS9*kg_syt),0),"")</f>
        <v/>
      </c>
      <c r="CD9" s="28" t="str">
        <f t="shared" ref="CD9:CD16" si="21">IF(F9=age_2,IF(AE9="",kg_kin,0),"")</f>
        <v/>
      </c>
      <c r="CE9" s="27"/>
      <c r="CF9" s="61"/>
      <c r="CG9" s="2"/>
      <c r="CH9" s="54">
        <v>5</v>
      </c>
      <c r="CI9" s="16">
        <v>1624000</v>
      </c>
      <c r="CJ9" s="17"/>
      <c r="CK9" s="18">
        <v>1074000</v>
      </c>
      <c r="CM9" s="49"/>
      <c r="CO9" s="274">
        <v>1624000</v>
      </c>
      <c r="CP9" s="275"/>
      <c r="CQ9" s="276"/>
      <c r="CR9" s="277">
        <v>1627999</v>
      </c>
      <c r="CS9" s="275"/>
      <c r="CT9" s="276"/>
      <c r="CU9" s="68"/>
      <c r="CV9" s="69"/>
      <c r="CW9" s="69"/>
      <c r="CX9" s="69"/>
      <c r="CY9" s="69"/>
      <c r="CZ9" s="69"/>
      <c r="DA9" s="69"/>
      <c r="DB9" s="69"/>
      <c r="DC9" s="69"/>
      <c r="DD9" s="71" t="s">
        <v>95</v>
      </c>
      <c r="DF9" s="67"/>
      <c r="DG9" s="67"/>
      <c r="DH9" s="67"/>
      <c r="DI9" s="67"/>
      <c r="DJ9" s="67"/>
      <c r="DK9" s="67"/>
      <c r="DS9" s="53"/>
      <c r="DY9" s="34"/>
      <c r="DZ9" s="34"/>
      <c r="EA9" s="34"/>
    </row>
    <row r="10" spans="1:131" ht="18.75" customHeight="1">
      <c r="A10" s="154" t="s">
        <v>44</v>
      </c>
      <c r="B10" s="256"/>
      <c r="C10" s="257"/>
      <c r="D10" s="257"/>
      <c r="E10" s="258"/>
      <c r="F10" s="255"/>
      <c r="G10" s="255"/>
      <c r="H10" s="255"/>
      <c r="I10" s="255"/>
      <c r="J10" s="255"/>
      <c r="K10" s="255"/>
      <c r="L10" s="259"/>
      <c r="M10" s="260"/>
      <c r="N10" s="260"/>
      <c r="O10" s="260"/>
      <c r="P10" s="261"/>
      <c r="Q10" s="259"/>
      <c r="R10" s="260"/>
      <c r="S10" s="260"/>
      <c r="T10" s="260"/>
      <c r="U10" s="261"/>
      <c r="V10" s="259"/>
      <c r="W10" s="260"/>
      <c r="X10" s="260"/>
      <c r="Y10" s="260"/>
      <c r="Z10" s="261"/>
      <c r="AA10" s="255"/>
      <c r="AB10" s="255"/>
      <c r="AC10" s="255"/>
      <c r="AD10" s="255"/>
      <c r="AE10" s="255"/>
      <c r="AF10" s="255"/>
      <c r="AG10" s="221">
        <f t="shared" ref="AG10:AG16" si="22">IF(AC10="●",BM10*0.3,BM10)</f>
        <v>0</v>
      </c>
      <c r="AH10" s="222"/>
      <c r="AI10" s="222"/>
      <c r="AJ10" s="223"/>
      <c r="AK10" s="221">
        <f>IF(BV10&gt;20000000,ROUNDDOWN(BU10,0),IF(BV10&gt;10000000,ROUNDDOWN(BT10,0),ROUNDDOWN(BS10,0)))</f>
        <v>0</v>
      </c>
      <c r="AL10" s="222"/>
      <c r="AM10" s="222"/>
      <c r="AN10" s="223"/>
      <c r="AO10" s="221">
        <f t="shared" ref="AO10:AO16" si="23">IF(V10+AG10+AK10&lt;0,0,V10+AG10+AK10)</f>
        <v>0</v>
      </c>
      <c r="AP10" s="222"/>
      <c r="AQ10" s="222"/>
      <c r="AR10" s="223"/>
      <c r="AS10" s="221">
        <f t="shared" si="0"/>
        <v>0</v>
      </c>
      <c r="AT10" s="222"/>
      <c r="AU10" s="222"/>
      <c r="AV10" s="223"/>
      <c r="AW10" s="221">
        <f t="shared" si="1"/>
        <v>0</v>
      </c>
      <c r="AX10" s="222"/>
      <c r="AY10" s="222"/>
      <c r="AZ10" s="223"/>
      <c r="BA10" s="218" t="str">
        <f t="shared" si="2"/>
        <v/>
      </c>
      <c r="BB10" s="218"/>
      <c r="BC10" s="218" t="str">
        <f t="shared" si="3"/>
        <v/>
      </c>
      <c r="BD10" s="218"/>
      <c r="BE10" s="218">
        <f t="shared" si="4"/>
        <v>0</v>
      </c>
      <c r="BF10" s="218"/>
      <c r="BH10" s="27">
        <f t="shared" si="5"/>
        <v>0</v>
      </c>
      <c r="BI10" s="27">
        <f t="shared" si="6"/>
        <v>0</v>
      </c>
      <c r="BJ10" s="27">
        <f t="shared" ref="BJ10:BJ16" si="24">IF(BH10+BI10=1,1,0)</f>
        <v>0</v>
      </c>
      <c r="BK10" s="27">
        <f t="shared" si="7"/>
        <v>0</v>
      </c>
      <c r="BL10" s="27">
        <f t="shared" si="8"/>
        <v>0</v>
      </c>
      <c r="BM10" s="27">
        <f t="shared" ref="BM10:BM16" si="25">IF((BL10-BQ10)&gt;=0,(BL10-BQ10),0)</f>
        <v>0</v>
      </c>
      <c r="BN10" s="27">
        <f t="shared" ref="BN10:BN16" si="26">IF(AC10="●",IF((BL10*0.3)&lt;=100000,100000,(BL10*0.3)),BL10)</f>
        <v>0</v>
      </c>
      <c r="BO10" s="27">
        <f t="shared" si="9"/>
        <v>0</v>
      </c>
      <c r="BP10" s="27">
        <f t="shared" si="10"/>
        <v>0</v>
      </c>
      <c r="BQ10" s="27">
        <f t="shared" ref="BQ10:BQ16" si="27">BO10+BP10</f>
        <v>0</v>
      </c>
      <c r="BR10" s="27">
        <f t="shared" si="11"/>
        <v>0</v>
      </c>
      <c r="BS10" s="27">
        <f t="shared" si="12"/>
        <v>0</v>
      </c>
      <c r="BT10" s="27">
        <f t="shared" si="13"/>
        <v>0</v>
      </c>
      <c r="BU10" s="27">
        <f t="shared" si="14"/>
        <v>0</v>
      </c>
      <c r="BV10" s="27">
        <f t="shared" si="15"/>
        <v>0</v>
      </c>
      <c r="BW10" s="27" t="str">
        <f t="shared" si="16"/>
        <v/>
      </c>
      <c r="BX10" s="27" t="str">
        <f t="shared" si="17"/>
        <v/>
      </c>
      <c r="BY10" s="27"/>
      <c r="BZ10" s="27" t="str">
        <f t="shared" si="18"/>
        <v/>
      </c>
      <c r="CA10" s="27" t="str">
        <f t="shared" si="19"/>
        <v/>
      </c>
      <c r="CB10" s="27"/>
      <c r="CC10" s="27" t="str">
        <f t="shared" si="20"/>
        <v/>
      </c>
      <c r="CD10" s="28" t="str">
        <f t="shared" si="21"/>
        <v/>
      </c>
      <c r="CE10" s="27"/>
      <c r="CF10" s="62"/>
      <c r="CG10" s="7" t="s">
        <v>13</v>
      </c>
      <c r="CH10" s="54">
        <v>6</v>
      </c>
      <c r="CI10" s="16">
        <v>1628000</v>
      </c>
      <c r="CJ10" s="17">
        <v>2.4</v>
      </c>
      <c r="CK10" s="18">
        <v>100000</v>
      </c>
      <c r="CM10" s="49"/>
      <c r="CO10" s="274">
        <v>1628000</v>
      </c>
      <c r="CP10" s="275"/>
      <c r="CQ10" s="276"/>
      <c r="CR10" s="303">
        <v>1799999</v>
      </c>
      <c r="CS10" s="304"/>
      <c r="CT10" s="305"/>
      <c r="CU10" s="72" t="s">
        <v>96</v>
      </c>
      <c r="CV10" s="73"/>
      <c r="CW10" s="73"/>
      <c r="CX10" s="73"/>
      <c r="CY10" s="73"/>
      <c r="CZ10" s="73"/>
      <c r="DA10" s="73"/>
      <c r="DB10" s="74"/>
      <c r="DC10" s="72"/>
      <c r="DD10" s="75" t="s">
        <v>97</v>
      </c>
      <c r="DG10" s="100"/>
      <c r="DZ10" s="34"/>
      <c r="EA10" s="34"/>
    </row>
    <row r="11" spans="1:131" ht="18.75" customHeight="1">
      <c r="A11" s="154" t="s">
        <v>0</v>
      </c>
      <c r="B11" s="256"/>
      <c r="C11" s="257"/>
      <c r="D11" s="257"/>
      <c r="E11" s="258"/>
      <c r="F11" s="255"/>
      <c r="G11" s="255"/>
      <c r="H11" s="255"/>
      <c r="I11" s="255"/>
      <c r="J11" s="255"/>
      <c r="K11" s="255"/>
      <c r="L11" s="259"/>
      <c r="M11" s="260"/>
      <c r="N11" s="260"/>
      <c r="O11" s="260"/>
      <c r="P11" s="261"/>
      <c r="Q11" s="259"/>
      <c r="R11" s="260"/>
      <c r="S11" s="260"/>
      <c r="T11" s="260"/>
      <c r="U11" s="261"/>
      <c r="V11" s="259"/>
      <c r="W11" s="260"/>
      <c r="X11" s="260"/>
      <c r="Y11" s="260"/>
      <c r="Z11" s="261"/>
      <c r="AA11" s="255"/>
      <c r="AB11" s="255"/>
      <c r="AC11" s="255"/>
      <c r="AD11" s="255"/>
      <c r="AE11" s="255"/>
      <c r="AF11" s="255"/>
      <c r="AG11" s="221">
        <f t="shared" si="22"/>
        <v>0</v>
      </c>
      <c r="AH11" s="222"/>
      <c r="AI11" s="222"/>
      <c r="AJ11" s="223"/>
      <c r="AK11" s="221">
        <f t="shared" ref="AK11:AK16" si="28">IF(BV11&gt;20000000,ROUNDDOWN(BU11,0),IF(BV11&gt;10000000,ROUNDDOWN(BT11,0),ROUNDDOWN(BS11,0)))</f>
        <v>0</v>
      </c>
      <c r="AL11" s="222"/>
      <c r="AM11" s="222"/>
      <c r="AN11" s="223"/>
      <c r="AO11" s="221">
        <f t="shared" si="23"/>
        <v>0</v>
      </c>
      <c r="AP11" s="222"/>
      <c r="AQ11" s="222"/>
      <c r="AR11" s="223"/>
      <c r="AS11" s="221">
        <f t="shared" si="0"/>
        <v>0</v>
      </c>
      <c r="AT11" s="222"/>
      <c r="AU11" s="222"/>
      <c r="AV11" s="223"/>
      <c r="AW11" s="221">
        <f t="shared" si="1"/>
        <v>0</v>
      </c>
      <c r="AX11" s="222"/>
      <c r="AY11" s="222"/>
      <c r="AZ11" s="223"/>
      <c r="BA11" s="218" t="str">
        <f t="shared" si="2"/>
        <v/>
      </c>
      <c r="BB11" s="218"/>
      <c r="BC11" s="218" t="str">
        <f t="shared" si="3"/>
        <v/>
      </c>
      <c r="BD11" s="218"/>
      <c r="BE11" s="218">
        <f t="shared" si="4"/>
        <v>0</v>
      </c>
      <c r="BF11" s="218"/>
      <c r="BH11" s="27">
        <f t="shared" si="5"/>
        <v>0</v>
      </c>
      <c r="BI11" s="27">
        <f t="shared" si="6"/>
        <v>0</v>
      </c>
      <c r="BJ11" s="27">
        <f t="shared" si="24"/>
        <v>0</v>
      </c>
      <c r="BK11" s="27">
        <f t="shared" si="7"/>
        <v>0</v>
      </c>
      <c r="BL11" s="27">
        <f t="shared" si="8"/>
        <v>0</v>
      </c>
      <c r="BM11" s="27">
        <f t="shared" si="25"/>
        <v>0</v>
      </c>
      <c r="BN11" s="27">
        <f t="shared" si="26"/>
        <v>0</v>
      </c>
      <c r="BO11" s="27">
        <f t="shared" si="9"/>
        <v>0</v>
      </c>
      <c r="BP11" s="27">
        <f t="shared" si="10"/>
        <v>0</v>
      </c>
      <c r="BQ11" s="27">
        <f t="shared" si="27"/>
        <v>0</v>
      </c>
      <c r="BR11" s="27">
        <f t="shared" si="11"/>
        <v>0</v>
      </c>
      <c r="BS11" s="27">
        <f t="shared" si="12"/>
        <v>0</v>
      </c>
      <c r="BT11" s="27">
        <f t="shared" si="13"/>
        <v>0</v>
      </c>
      <c r="BU11" s="27">
        <f t="shared" si="14"/>
        <v>0</v>
      </c>
      <c r="BV11" s="27">
        <f t="shared" si="15"/>
        <v>0</v>
      </c>
      <c r="BW11" s="27" t="str">
        <f t="shared" si="16"/>
        <v/>
      </c>
      <c r="BX11" s="27" t="str">
        <f t="shared" si="17"/>
        <v/>
      </c>
      <c r="BY11" s="27"/>
      <c r="BZ11" s="27" t="str">
        <f t="shared" si="18"/>
        <v/>
      </c>
      <c r="CA11" s="27" t="str">
        <f t="shared" si="19"/>
        <v/>
      </c>
      <c r="CB11" s="27"/>
      <c r="CC11" s="27" t="str">
        <f t="shared" si="20"/>
        <v/>
      </c>
      <c r="CD11" s="28" t="str">
        <f t="shared" si="21"/>
        <v/>
      </c>
      <c r="CE11" s="27"/>
      <c r="CF11" s="62"/>
      <c r="CG11" s="7" t="s">
        <v>41</v>
      </c>
      <c r="CH11" s="54">
        <v>7</v>
      </c>
      <c r="CI11" s="16">
        <v>1800000</v>
      </c>
      <c r="CJ11" s="17">
        <v>2.8</v>
      </c>
      <c r="CK11" s="18">
        <v>80000</v>
      </c>
      <c r="CM11" s="49"/>
      <c r="CO11" s="274">
        <v>1800000</v>
      </c>
      <c r="CP11" s="275"/>
      <c r="CQ11" s="276"/>
      <c r="CR11" s="300">
        <v>3599999</v>
      </c>
      <c r="CS11" s="301"/>
      <c r="CT11" s="302"/>
      <c r="CU11" s="76" t="s">
        <v>98</v>
      </c>
      <c r="CV11" s="77"/>
      <c r="CW11" s="77"/>
      <c r="CX11" s="77"/>
      <c r="CY11" s="77"/>
      <c r="CZ11" s="77"/>
      <c r="DA11" s="77"/>
      <c r="DB11" s="78"/>
      <c r="DC11" s="68"/>
      <c r="DD11" s="71" t="s">
        <v>99</v>
      </c>
      <c r="DY11" s="34"/>
    </row>
    <row r="12" spans="1:131" ht="18.75" customHeight="1">
      <c r="A12" s="154" t="s">
        <v>47</v>
      </c>
      <c r="B12" s="256"/>
      <c r="C12" s="257"/>
      <c r="D12" s="257"/>
      <c r="E12" s="258"/>
      <c r="F12" s="255"/>
      <c r="G12" s="255"/>
      <c r="H12" s="255"/>
      <c r="I12" s="255"/>
      <c r="J12" s="255"/>
      <c r="K12" s="255"/>
      <c r="L12" s="259"/>
      <c r="M12" s="260"/>
      <c r="N12" s="260"/>
      <c r="O12" s="260"/>
      <c r="P12" s="261"/>
      <c r="Q12" s="259"/>
      <c r="R12" s="260"/>
      <c r="S12" s="260"/>
      <c r="T12" s="260"/>
      <c r="U12" s="261"/>
      <c r="V12" s="259"/>
      <c r="W12" s="260"/>
      <c r="X12" s="260"/>
      <c r="Y12" s="260"/>
      <c r="Z12" s="261"/>
      <c r="AA12" s="255"/>
      <c r="AB12" s="255"/>
      <c r="AC12" s="255"/>
      <c r="AD12" s="255"/>
      <c r="AE12" s="255"/>
      <c r="AF12" s="255"/>
      <c r="AG12" s="221">
        <f t="shared" si="22"/>
        <v>0</v>
      </c>
      <c r="AH12" s="222"/>
      <c r="AI12" s="222"/>
      <c r="AJ12" s="223"/>
      <c r="AK12" s="221">
        <f t="shared" si="28"/>
        <v>0</v>
      </c>
      <c r="AL12" s="222"/>
      <c r="AM12" s="222"/>
      <c r="AN12" s="223"/>
      <c r="AO12" s="221">
        <f t="shared" si="23"/>
        <v>0</v>
      </c>
      <c r="AP12" s="222"/>
      <c r="AQ12" s="222"/>
      <c r="AR12" s="223"/>
      <c r="AS12" s="221">
        <f t="shared" si="0"/>
        <v>0</v>
      </c>
      <c r="AT12" s="222"/>
      <c r="AU12" s="222"/>
      <c r="AV12" s="223"/>
      <c r="AW12" s="221">
        <f t="shared" si="1"/>
        <v>0</v>
      </c>
      <c r="AX12" s="222"/>
      <c r="AY12" s="222"/>
      <c r="AZ12" s="223"/>
      <c r="BA12" s="218" t="str">
        <f t="shared" si="2"/>
        <v/>
      </c>
      <c r="BB12" s="218"/>
      <c r="BC12" s="218" t="str">
        <f t="shared" si="3"/>
        <v/>
      </c>
      <c r="BD12" s="218"/>
      <c r="BE12" s="218">
        <f t="shared" si="4"/>
        <v>0</v>
      </c>
      <c r="BF12" s="218"/>
      <c r="BH12" s="27">
        <f t="shared" si="5"/>
        <v>0</v>
      </c>
      <c r="BI12" s="27">
        <f t="shared" si="6"/>
        <v>0</v>
      </c>
      <c r="BJ12" s="27">
        <f t="shared" si="24"/>
        <v>0</v>
      </c>
      <c r="BK12" s="27">
        <f t="shared" si="7"/>
        <v>0</v>
      </c>
      <c r="BL12" s="27">
        <f t="shared" si="8"/>
        <v>0</v>
      </c>
      <c r="BM12" s="27">
        <f t="shared" si="25"/>
        <v>0</v>
      </c>
      <c r="BN12" s="27">
        <f t="shared" si="26"/>
        <v>0</v>
      </c>
      <c r="BO12" s="27">
        <f t="shared" si="9"/>
        <v>0</v>
      </c>
      <c r="BP12" s="27">
        <f t="shared" si="10"/>
        <v>0</v>
      </c>
      <c r="BQ12" s="27">
        <f t="shared" si="27"/>
        <v>0</v>
      </c>
      <c r="BR12" s="27">
        <f t="shared" si="11"/>
        <v>0</v>
      </c>
      <c r="BS12" s="27">
        <f t="shared" si="12"/>
        <v>0</v>
      </c>
      <c r="BT12" s="27">
        <f t="shared" si="13"/>
        <v>0</v>
      </c>
      <c r="BU12" s="27">
        <f t="shared" si="14"/>
        <v>0</v>
      </c>
      <c r="BV12" s="27">
        <f t="shared" si="15"/>
        <v>0</v>
      </c>
      <c r="BW12" s="27" t="str">
        <f t="shared" si="16"/>
        <v/>
      </c>
      <c r="BX12" s="27" t="str">
        <f t="shared" si="17"/>
        <v/>
      </c>
      <c r="BY12" s="27"/>
      <c r="BZ12" s="27" t="str">
        <f t="shared" si="18"/>
        <v/>
      </c>
      <c r="CA12" s="27" t="str">
        <f t="shared" si="19"/>
        <v/>
      </c>
      <c r="CB12" s="27"/>
      <c r="CC12" s="27" t="str">
        <f t="shared" si="20"/>
        <v/>
      </c>
      <c r="CD12" s="28" t="str">
        <f t="shared" si="21"/>
        <v/>
      </c>
      <c r="CE12" s="27"/>
      <c r="CF12" s="62"/>
      <c r="CG12" s="7" t="s">
        <v>43</v>
      </c>
      <c r="CH12" s="54">
        <v>8</v>
      </c>
      <c r="CI12" s="16">
        <v>3600000</v>
      </c>
      <c r="CJ12" s="17">
        <v>3.2</v>
      </c>
      <c r="CK12" s="18">
        <v>440000</v>
      </c>
      <c r="CM12" s="49"/>
      <c r="CO12" s="274">
        <v>3600000</v>
      </c>
      <c r="CP12" s="275"/>
      <c r="CQ12" s="276"/>
      <c r="CR12" s="297">
        <v>6599999</v>
      </c>
      <c r="CS12" s="298"/>
      <c r="CT12" s="299"/>
      <c r="CU12" s="79" t="s">
        <v>100</v>
      </c>
      <c r="CV12" s="80"/>
      <c r="CW12" s="80"/>
      <c r="CX12" s="80"/>
      <c r="CY12" s="80"/>
      <c r="CZ12" s="80"/>
      <c r="DA12" s="80"/>
      <c r="DB12" s="81"/>
      <c r="DC12" s="79"/>
      <c r="DD12" s="82" t="s">
        <v>101</v>
      </c>
      <c r="DY12" s="34"/>
    </row>
    <row r="13" spans="1:131" ht="18.75" customHeight="1">
      <c r="A13" s="154" t="s">
        <v>49</v>
      </c>
      <c r="B13" s="256"/>
      <c r="C13" s="257"/>
      <c r="D13" s="257"/>
      <c r="E13" s="258"/>
      <c r="F13" s="255"/>
      <c r="G13" s="255"/>
      <c r="H13" s="255"/>
      <c r="I13" s="255"/>
      <c r="J13" s="255"/>
      <c r="K13" s="255"/>
      <c r="L13" s="259"/>
      <c r="M13" s="260"/>
      <c r="N13" s="260"/>
      <c r="O13" s="260"/>
      <c r="P13" s="261"/>
      <c r="Q13" s="259"/>
      <c r="R13" s="260"/>
      <c r="S13" s="260"/>
      <c r="T13" s="260"/>
      <c r="U13" s="261"/>
      <c r="V13" s="259"/>
      <c r="W13" s="260"/>
      <c r="X13" s="260"/>
      <c r="Y13" s="260"/>
      <c r="Z13" s="261"/>
      <c r="AA13" s="255"/>
      <c r="AB13" s="255"/>
      <c r="AC13" s="255"/>
      <c r="AD13" s="255"/>
      <c r="AE13" s="255"/>
      <c r="AF13" s="255"/>
      <c r="AG13" s="221">
        <f t="shared" si="22"/>
        <v>0</v>
      </c>
      <c r="AH13" s="222"/>
      <c r="AI13" s="222"/>
      <c r="AJ13" s="223"/>
      <c r="AK13" s="221">
        <f t="shared" si="28"/>
        <v>0</v>
      </c>
      <c r="AL13" s="222"/>
      <c r="AM13" s="222"/>
      <c r="AN13" s="223"/>
      <c r="AO13" s="221">
        <f t="shared" si="23"/>
        <v>0</v>
      </c>
      <c r="AP13" s="222"/>
      <c r="AQ13" s="222"/>
      <c r="AR13" s="223"/>
      <c r="AS13" s="221">
        <f t="shared" si="0"/>
        <v>0</v>
      </c>
      <c r="AT13" s="222"/>
      <c r="AU13" s="222"/>
      <c r="AV13" s="223"/>
      <c r="AW13" s="221">
        <f t="shared" si="1"/>
        <v>0</v>
      </c>
      <c r="AX13" s="222"/>
      <c r="AY13" s="222"/>
      <c r="AZ13" s="223"/>
      <c r="BA13" s="218" t="str">
        <f t="shared" si="2"/>
        <v/>
      </c>
      <c r="BB13" s="218"/>
      <c r="BC13" s="218" t="str">
        <f t="shared" si="3"/>
        <v/>
      </c>
      <c r="BD13" s="218"/>
      <c r="BE13" s="218">
        <f t="shared" si="4"/>
        <v>0</v>
      </c>
      <c r="BF13" s="218"/>
      <c r="BH13" s="27">
        <f t="shared" si="5"/>
        <v>0</v>
      </c>
      <c r="BI13" s="27">
        <f t="shared" si="6"/>
        <v>0</v>
      </c>
      <c r="BJ13" s="27">
        <f t="shared" si="24"/>
        <v>0</v>
      </c>
      <c r="BK13" s="27">
        <f t="shared" si="7"/>
        <v>0</v>
      </c>
      <c r="BL13" s="27">
        <f t="shared" si="8"/>
        <v>0</v>
      </c>
      <c r="BM13" s="27">
        <f t="shared" si="25"/>
        <v>0</v>
      </c>
      <c r="BN13" s="27">
        <f t="shared" si="26"/>
        <v>0</v>
      </c>
      <c r="BO13" s="27">
        <f t="shared" si="9"/>
        <v>0</v>
      </c>
      <c r="BP13" s="27">
        <f t="shared" si="10"/>
        <v>0</v>
      </c>
      <c r="BQ13" s="27">
        <f t="shared" si="27"/>
        <v>0</v>
      </c>
      <c r="BR13" s="27">
        <f>IF(F13=age_3,IF(AK13&gt;=150000,AO13-150000,AO13-AK13),AO13)</f>
        <v>0</v>
      </c>
      <c r="BS13" s="27">
        <f t="shared" si="12"/>
        <v>0</v>
      </c>
      <c r="BT13" s="27">
        <f t="shared" si="13"/>
        <v>0</v>
      </c>
      <c r="BU13" s="27">
        <f t="shared" si="14"/>
        <v>0</v>
      </c>
      <c r="BV13" s="27">
        <f t="shared" si="15"/>
        <v>0</v>
      </c>
      <c r="BW13" s="27" t="str">
        <f t="shared" si="16"/>
        <v/>
      </c>
      <c r="BX13" s="27" t="str">
        <f t="shared" si="17"/>
        <v/>
      </c>
      <c r="BY13" s="27"/>
      <c r="BZ13" s="27" t="str">
        <f t="shared" si="18"/>
        <v/>
      </c>
      <c r="CA13" s="27" t="str">
        <f t="shared" si="19"/>
        <v/>
      </c>
      <c r="CB13" s="27"/>
      <c r="CC13" s="27" t="str">
        <f t="shared" si="20"/>
        <v/>
      </c>
      <c r="CD13" s="28" t="str">
        <f t="shared" si="21"/>
        <v/>
      </c>
      <c r="CE13" s="27"/>
      <c r="CF13" s="62"/>
      <c r="CG13" s="7" t="s">
        <v>45</v>
      </c>
      <c r="CH13" s="54">
        <v>9</v>
      </c>
      <c r="CI13" s="16">
        <v>6600000</v>
      </c>
      <c r="CJ13" s="17">
        <v>0.9</v>
      </c>
      <c r="CK13" s="18">
        <v>1100000</v>
      </c>
      <c r="CM13" s="49"/>
      <c r="CO13" s="274">
        <v>6600000</v>
      </c>
      <c r="CP13" s="275"/>
      <c r="CQ13" s="276"/>
      <c r="CR13" s="277">
        <v>8499999</v>
      </c>
      <c r="CS13" s="275"/>
      <c r="CT13" s="276"/>
      <c r="CU13" s="68"/>
      <c r="CV13" s="69"/>
      <c r="CW13" s="69"/>
      <c r="CX13" s="69"/>
      <c r="CY13" s="69"/>
      <c r="CZ13" s="69"/>
      <c r="DA13" s="69"/>
      <c r="DB13" s="69"/>
      <c r="DC13" s="69"/>
      <c r="DD13" s="71" t="s">
        <v>102</v>
      </c>
      <c r="DY13" s="34"/>
    </row>
    <row r="14" spans="1:131" ht="18.75" customHeight="1">
      <c r="A14" s="154" t="s">
        <v>51</v>
      </c>
      <c r="B14" s="256"/>
      <c r="C14" s="257"/>
      <c r="D14" s="257"/>
      <c r="E14" s="258"/>
      <c r="F14" s="255"/>
      <c r="G14" s="255"/>
      <c r="H14" s="255"/>
      <c r="I14" s="255"/>
      <c r="J14" s="255"/>
      <c r="K14" s="255"/>
      <c r="L14" s="259"/>
      <c r="M14" s="260"/>
      <c r="N14" s="260"/>
      <c r="O14" s="260"/>
      <c r="P14" s="261"/>
      <c r="Q14" s="259"/>
      <c r="R14" s="260"/>
      <c r="S14" s="260"/>
      <c r="T14" s="260"/>
      <c r="U14" s="261"/>
      <c r="V14" s="259"/>
      <c r="W14" s="260"/>
      <c r="X14" s="260"/>
      <c r="Y14" s="260"/>
      <c r="Z14" s="261"/>
      <c r="AA14" s="255"/>
      <c r="AB14" s="255"/>
      <c r="AC14" s="255"/>
      <c r="AD14" s="255"/>
      <c r="AE14" s="255"/>
      <c r="AF14" s="255"/>
      <c r="AG14" s="221">
        <f t="shared" si="22"/>
        <v>0</v>
      </c>
      <c r="AH14" s="222"/>
      <c r="AI14" s="222"/>
      <c r="AJ14" s="223"/>
      <c r="AK14" s="221">
        <f t="shared" si="28"/>
        <v>0</v>
      </c>
      <c r="AL14" s="222"/>
      <c r="AM14" s="222"/>
      <c r="AN14" s="223"/>
      <c r="AO14" s="221">
        <f t="shared" si="23"/>
        <v>0</v>
      </c>
      <c r="AP14" s="222"/>
      <c r="AQ14" s="222"/>
      <c r="AR14" s="223"/>
      <c r="AS14" s="221">
        <f t="shared" si="0"/>
        <v>0</v>
      </c>
      <c r="AT14" s="222"/>
      <c r="AU14" s="222"/>
      <c r="AV14" s="223"/>
      <c r="AW14" s="221">
        <f t="shared" si="1"/>
        <v>0</v>
      </c>
      <c r="AX14" s="222"/>
      <c r="AY14" s="222"/>
      <c r="AZ14" s="223"/>
      <c r="BA14" s="218" t="str">
        <f t="shared" si="2"/>
        <v/>
      </c>
      <c r="BB14" s="218"/>
      <c r="BC14" s="218" t="str">
        <f t="shared" si="3"/>
        <v/>
      </c>
      <c r="BD14" s="218"/>
      <c r="BE14" s="218">
        <f t="shared" si="4"/>
        <v>0</v>
      </c>
      <c r="BF14" s="218"/>
      <c r="BH14" s="27">
        <f t="shared" si="5"/>
        <v>0</v>
      </c>
      <c r="BI14" s="27">
        <f t="shared" si="6"/>
        <v>0</v>
      </c>
      <c r="BJ14" s="27">
        <f t="shared" si="24"/>
        <v>0</v>
      </c>
      <c r="BK14" s="27">
        <f t="shared" si="7"/>
        <v>0</v>
      </c>
      <c r="BL14" s="27">
        <f t="shared" si="8"/>
        <v>0</v>
      </c>
      <c r="BM14" s="27">
        <f t="shared" si="25"/>
        <v>0</v>
      </c>
      <c r="BN14" s="27">
        <f t="shared" si="26"/>
        <v>0</v>
      </c>
      <c r="BO14" s="27">
        <f t="shared" si="9"/>
        <v>0</v>
      </c>
      <c r="BP14" s="27">
        <f t="shared" si="10"/>
        <v>0</v>
      </c>
      <c r="BQ14" s="27">
        <f t="shared" si="27"/>
        <v>0</v>
      </c>
      <c r="BR14" s="27">
        <f t="shared" si="11"/>
        <v>0</v>
      </c>
      <c r="BS14" s="27">
        <f t="shared" si="12"/>
        <v>0</v>
      </c>
      <c r="BT14" s="27">
        <f t="shared" si="13"/>
        <v>0</v>
      </c>
      <c r="BU14" s="27">
        <f t="shared" si="14"/>
        <v>0</v>
      </c>
      <c r="BV14" s="27">
        <f t="shared" si="15"/>
        <v>0</v>
      </c>
      <c r="BW14" s="27" t="str">
        <f t="shared" si="16"/>
        <v/>
      </c>
      <c r="BX14" s="27" t="str">
        <f t="shared" si="17"/>
        <v/>
      </c>
      <c r="BY14" s="27"/>
      <c r="BZ14" s="27" t="str">
        <f t="shared" si="18"/>
        <v/>
      </c>
      <c r="CA14" s="27" t="str">
        <f t="shared" si="19"/>
        <v/>
      </c>
      <c r="CB14" s="27"/>
      <c r="CC14" s="27" t="str">
        <f t="shared" si="20"/>
        <v/>
      </c>
      <c r="CD14" s="28" t="str">
        <f t="shared" si="21"/>
        <v/>
      </c>
      <c r="CE14" s="27"/>
      <c r="CF14" s="62"/>
      <c r="CG14" s="7" t="s">
        <v>46</v>
      </c>
      <c r="CH14" s="54">
        <v>10</v>
      </c>
      <c r="CI14" s="29">
        <v>8500000</v>
      </c>
      <c r="CJ14" s="30"/>
      <c r="CK14" s="31">
        <v>1950000</v>
      </c>
      <c r="CM14" s="49"/>
      <c r="CO14" s="294">
        <v>8500000</v>
      </c>
      <c r="CP14" s="295"/>
      <c r="CQ14" s="296"/>
      <c r="CR14" s="83"/>
      <c r="CS14" s="84"/>
      <c r="CT14" s="84"/>
      <c r="CU14" s="85"/>
      <c r="CV14" s="86"/>
      <c r="CW14" s="86"/>
      <c r="CX14" s="86"/>
      <c r="CY14" s="86"/>
      <c r="CZ14" s="86"/>
      <c r="DA14" s="86"/>
      <c r="DB14" s="86"/>
      <c r="DC14" s="86"/>
      <c r="DD14" s="87" t="s">
        <v>103</v>
      </c>
      <c r="DY14" s="34"/>
    </row>
    <row r="15" spans="1:131" ht="18.75" customHeight="1">
      <c r="A15" s="154" t="s">
        <v>53</v>
      </c>
      <c r="B15" s="256"/>
      <c r="C15" s="257"/>
      <c r="D15" s="257"/>
      <c r="E15" s="258"/>
      <c r="F15" s="255"/>
      <c r="G15" s="255"/>
      <c r="H15" s="255"/>
      <c r="I15" s="255"/>
      <c r="J15" s="255"/>
      <c r="K15" s="255"/>
      <c r="L15" s="259"/>
      <c r="M15" s="260"/>
      <c r="N15" s="260"/>
      <c r="O15" s="260"/>
      <c r="P15" s="261"/>
      <c r="Q15" s="259"/>
      <c r="R15" s="260"/>
      <c r="S15" s="260"/>
      <c r="T15" s="260"/>
      <c r="U15" s="261"/>
      <c r="V15" s="259"/>
      <c r="W15" s="260"/>
      <c r="X15" s="260"/>
      <c r="Y15" s="260"/>
      <c r="Z15" s="261"/>
      <c r="AA15" s="255"/>
      <c r="AB15" s="255"/>
      <c r="AC15" s="255"/>
      <c r="AD15" s="255"/>
      <c r="AE15" s="255"/>
      <c r="AF15" s="255"/>
      <c r="AG15" s="221">
        <f t="shared" si="22"/>
        <v>0</v>
      </c>
      <c r="AH15" s="222"/>
      <c r="AI15" s="222"/>
      <c r="AJ15" s="223"/>
      <c r="AK15" s="221">
        <f t="shared" si="28"/>
        <v>0</v>
      </c>
      <c r="AL15" s="222"/>
      <c r="AM15" s="222"/>
      <c r="AN15" s="223"/>
      <c r="AO15" s="221">
        <f t="shared" si="23"/>
        <v>0</v>
      </c>
      <c r="AP15" s="222"/>
      <c r="AQ15" s="222"/>
      <c r="AR15" s="223"/>
      <c r="AS15" s="221">
        <f t="shared" si="0"/>
        <v>0</v>
      </c>
      <c r="AT15" s="222"/>
      <c r="AU15" s="222"/>
      <c r="AV15" s="223"/>
      <c r="AW15" s="221">
        <f t="shared" si="1"/>
        <v>0</v>
      </c>
      <c r="AX15" s="222"/>
      <c r="AY15" s="222"/>
      <c r="AZ15" s="223"/>
      <c r="BA15" s="218" t="str">
        <f t="shared" si="2"/>
        <v/>
      </c>
      <c r="BB15" s="218"/>
      <c r="BC15" s="218" t="str">
        <f t="shared" si="3"/>
        <v/>
      </c>
      <c r="BD15" s="218"/>
      <c r="BE15" s="218">
        <f t="shared" si="4"/>
        <v>0</v>
      </c>
      <c r="BF15" s="218"/>
      <c r="BH15" s="27">
        <f t="shared" si="5"/>
        <v>0</v>
      </c>
      <c r="BI15" s="27">
        <f t="shared" si="6"/>
        <v>0</v>
      </c>
      <c r="BJ15" s="27">
        <f t="shared" si="24"/>
        <v>0</v>
      </c>
      <c r="BK15" s="27">
        <f t="shared" si="7"/>
        <v>0</v>
      </c>
      <c r="BL15" s="27">
        <f t="shared" si="8"/>
        <v>0</v>
      </c>
      <c r="BM15" s="27">
        <f t="shared" si="25"/>
        <v>0</v>
      </c>
      <c r="BN15" s="27">
        <f t="shared" si="26"/>
        <v>0</v>
      </c>
      <c r="BO15" s="27">
        <f t="shared" si="9"/>
        <v>0</v>
      </c>
      <c r="BP15" s="27">
        <f t="shared" si="10"/>
        <v>0</v>
      </c>
      <c r="BQ15" s="27">
        <f t="shared" si="27"/>
        <v>0</v>
      </c>
      <c r="BR15" s="27">
        <f t="shared" si="11"/>
        <v>0</v>
      </c>
      <c r="BS15" s="27">
        <f t="shared" si="12"/>
        <v>0</v>
      </c>
      <c r="BT15" s="27">
        <f t="shared" si="13"/>
        <v>0</v>
      </c>
      <c r="BU15" s="27">
        <f t="shared" si="14"/>
        <v>0</v>
      </c>
      <c r="BV15" s="27">
        <f t="shared" si="15"/>
        <v>0</v>
      </c>
      <c r="BW15" s="27" t="str">
        <f t="shared" si="16"/>
        <v/>
      </c>
      <c r="BX15" s="27" t="str">
        <f t="shared" si="17"/>
        <v/>
      </c>
      <c r="BY15" s="27"/>
      <c r="BZ15" s="27" t="str">
        <f t="shared" si="18"/>
        <v/>
      </c>
      <c r="CA15" s="27" t="str">
        <f t="shared" si="19"/>
        <v/>
      </c>
      <c r="CB15" s="27"/>
      <c r="CC15" s="27" t="str">
        <f t="shared" si="20"/>
        <v/>
      </c>
      <c r="CD15" s="28" t="str">
        <f t="shared" si="21"/>
        <v/>
      </c>
      <c r="CE15" s="27"/>
      <c r="CF15" s="62"/>
      <c r="CG15" s="7" t="s">
        <v>48</v>
      </c>
      <c r="CH15" s="54"/>
      <c r="CI15" s="32"/>
      <c r="CK15" s="32"/>
      <c r="CM15" s="49"/>
      <c r="CO15" s="67" t="s">
        <v>104</v>
      </c>
      <c r="CP15" s="67"/>
      <c r="CQ15" s="67"/>
      <c r="CR15" s="67"/>
      <c r="CS15" s="67"/>
      <c r="CT15" s="67"/>
      <c r="CU15" s="67"/>
      <c r="CV15" s="67"/>
      <c r="CW15" s="67"/>
      <c r="CX15" s="67"/>
      <c r="CY15" s="67"/>
      <c r="CZ15" s="67"/>
      <c r="DA15" s="67"/>
      <c r="DB15" s="67"/>
      <c r="DC15" s="67"/>
      <c r="DD15" s="67"/>
      <c r="DE15" s="67"/>
      <c r="DF15" s="65"/>
      <c r="DG15" s="67"/>
      <c r="DH15" s="67"/>
      <c r="DI15" s="67"/>
      <c r="DJ15" s="67"/>
      <c r="DK15" s="67"/>
      <c r="DL15" s="67"/>
      <c r="DM15" s="67"/>
      <c r="DY15" s="34"/>
    </row>
    <row r="16" spans="1:131" ht="18.75" customHeight="1">
      <c r="A16" s="154" t="s">
        <v>55</v>
      </c>
      <c r="B16" s="256"/>
      <c r="C16" s="257"/>
      <c r="D16" s="257"/>
      <c r="E16" s="258"/>
      <c r="F16" s="255"/>
      <c r="G16" s="255"/>
      <c r="H16" s="255"/>
      <c r="I16" s="255"/>
      <c r="J16" s="255"/>
      <c r="K16" s="255"/>
      <c r="L16" s="259"/>
      <c r="M16" s="260"/>
      <c r="N16" s="260"/>
      <c r="O16" s="260"/>
      <c r="P16" s="261"/>
      <c r="Q16" s="259"/>
      <c r="R16" s="260"/>
      <c r="S16" s="260"/>
      <c r="T16" s="260"/>
      <c r="U16" s="261"/>
      <c r="V16" s="259"/>
      <c r="W16" s="260"/>
      <c r="X16" s="260"/>
      <c r="Y16" s="260"/>
      <c r="Z16" s="261"/>
      <c r="AA16" s="255"/>
      <c r="AB16" s="255"/>
      <c r="AC16" s="255"/>
      <c r="AD16" s="255"/>
      <c r="AE16" s="255"/>
      <c r="AF16" s="255"/>
      <c r="AG16" s="221">
        <f t="shared" si="22"/>
        <v>0</v>
      </c>
      <c r="AH16" s="222"/>
      <c r="AI16" s="222"/>
      <c r="AJ16" s="223"/>
      <c r="AK16" s="221">
        <f t="shared" si="28"/>
        <v>0</v>
      </c>
      <c r="AL16" s="222"/>
      <c r="AM16" s="222"/>
      <c r="AN16" s="223"/>
      <c r="AO16" s="221">
        <f t="shared" si="23"/>
        <v>0</v>
      </c>
      <c r="AP16" s="222"/>
      <c r="AQ16" s="222"/>
      <c r="AR16" s="223"/>
      <c r="AS16" s="221">
        <f t="shared" si="0"/>
        <v>0</v>
      </c>
      <c r="AT16" s="222"/>
      <c r="AU16" s="222"/>
      <c r="AV16" s="223"/>
      <c r="AW16" s="221">
        <f t="shared" si="1"/>
        <v>0</v>
      </c>
      <c r="AX16" s="222"/>
      <c r="AY16" s="222"/>
      <c r="AZ16" s="223"/>
      <c r="BA16" s="218" t="str">
        <f t="shared" si="2"/>
        <v/>
      </c>
      <c r="BB16" s="218"/>
      <c r="BC16" s="218" t="str">
        <f t="shared" si="3"/>
        <v/>
      </c>
      <c r="BD16" s="218"/>
      <c r="BE16" s="218">
        <f t="shared" si="4"/>
        <v>0</v>
      </c>
      <c r="BF16" s="218"/>
      <c r="BH16" s="27">
        <f t="shared" si="5"/>
        <v>0</v>
      </c>
      <c r="BI16" s="27">
        <f t="shared" si="6"/>
        <v>0</v>
      </c>
      <c r="BJ16" s="27">
        <f t="shared" si="24"/>
        <v>0</v>
      </c>
      <c r="BK16" s="27">
        <f t="shared" si="7"/>
        <v>0</v>
      </c>
      <c r="BL16" s="27">
        <f t="shared" si="8"/>
        <v>0</v>
      </c>
      <c r="BM16" s="27">
        <f t="shared" si="25"/>
        <v>0</v>
      </c>
      <c r="BN16" s="27">
        <f t="shared" si="26"/>
        <v>0</v>
      </c>
      <c r="BO16" s="27">
        <f t="shared" si="9"/>
        <v>0</v>
      </c>
      <c r="BP16" s="27">
        <f t="shared" si="10"/>
        <v>0</v>
      </c>
      <c r="BQ16" s="27">
        <f t="shared" si="27"/>
        <v>0</v>
      </c>
      <c r="BR16" s="27">
        <f t="shared" si="11"/>
        <v>0</v>
      </c>
      <c r="BS16" s="27">
        <f t="shared" si="12"/>
        <v>0</v>
      </c>
      <c r="BT16" s="27">
        <f t="shared" si="13"/>
        <v>0</v>
      </c>
      <c r="BU16" s="27">
        <f t="shared" si="14"/>
        <v>0</v>
      </c>
      <c r="BV16" s="27">
        <f t="shared" si="15"/>
        <v>0</v>
      </c>
      <c r="BW16" s="27" t="str">
        <f t="shared" si="16"/>
        <v/>
      </c>
      <c r="BX16" s="27" t="str">
        <f t="shared" si="17"/>
        <v/>
      </c>
      <c r="BY16" s="27"/>
      <c r="BZ16" s="27" t="str">
        <f t="shared" si="18"/>
        <v/>
      </c>
      <c r="CA16" s="27" t="str">
        <f t="shared" si="19"/>
        <v/>
      </c>
      <c r="CB16" s="27"/>
      <c r="CC16" s="27" t="str">
        <f t="shared" si="20"/>
        <v/>
      </c>
      <c r="CD16" s="28" t="str">
        <f t="shared" si="21"/>
        <v/>
      </c>
      <c r="CE16" s="27"/>
      <c r="CF16" s="62"/>
      <c r="CG16" s="7" t="s">
        <v>50</v>
      </c>
      <c r="CH16" s="54"/>
      <c r="CI16" s="32"/>
      <c r="CK16" s="32"/>
      <c r="CM16" s="49"/>
      <c r="CO16" s="290" t="s">
        <v>105</v>
      </c>
      <c r="CP16" s="291"/>
      <c r="CQ16" s="291" t="s">
        <v>106</v>
      </c>
      <c r="CR16" s="291"/>
      <c r="CS16" s="291"/>
      <c r="CT16" s="291"/>
      <c r="CU16" s="291"/>
      <c r="CV16" s="291"/>
      <c r="CW16" s="309" t="s">
        <v>107</v>
      </c>
      <c r="CX16" s="310"/>
      <c r="CY16" s="310"/>
      <c r="CZ16" s="310"/>
      <c r="DA16" s="310"/>
      <c r="DB16" s="310"/>
      <c r="DC16" s="310"/>
      <c r="DD16" s="310"/>
      <c r="DE16" s="310"/>
      <c r="DF16" s="310"/>
      <c r="DG16" s="310"/>
      <c r="DH16" s="310"/>
      <c r="DI16" s="310"/>
      <c r="DJ16" s="310"/>
      <c r="DK16" s="310"/>
      <c r="DL16" s="310"/>
      <c r="DM16" s="310"/>
      <c r="DN16" s="311"/>
      <c r="DY16" s="34"/>
    </row>
    <row r="17" spans="1:131" ht="18.75" customHeight="1">
      <c r="C17" s="99" t="str">
        <f>IF(BA17&gt;=1,"error( ﾟДﾟ)∑ 調整控除は給与収入850万円以上の方が対象です。","")</f>
        <v/>
      </c>
      <c r="AC17" s="33"/>
      <c r="AG17" s="33" t="s">
        <v>271</v>
      </c>
      <c r="AV17" s="170" t="s">
        <v>268</v>
      </c>
      <c r="AW17" s="105"/>
      <c r="BA17" s="219">
        <f>COUNTIF(BA9:BB16,"err")</f>
        <v>0</v>
      </c>
      <c r="BB17" s="219"/>
      <c r="BC17" s="219">
        <f>COUNTIF(BC9:BD16,"err")</f>
        <v>0</v>
      </c>
      <c r="BD17" s="219"/>
      <c r="BE17" s="220">
        <f>SUM(BE9:BF16)</f>
        <v>0</v>
      </c>
      <c r="BF17" s="219"/>
      <c r="BH17" s="34"/>
      <c r="BI17" s="34"/>
      <c r="BJ17" s="34"/>
      <c r="BK17" s="34"/>
      <c r="BL17" s="34"/>
      <c r="BM17" s="34"/>
      <c r="BN17" s="34"/>
      <c r="BO17" s="34"/>
      <c r="BP17" s="34"/>
      <c r="BQ17" s="34"/>
      <c r="BR17" s="34"/>
      <c r="BS17" s="34"/>
      <c r="BT17" s="34"/>
      <c r="BU17" s="34"/>
      <c r="BV17" s="34"/>
      <c r="BW17" s="34"/>
      <c r="BX17" s="34"/>
      <c r="BY17" s="96">
        <f>IF(SUM(BX9:BX16)&gt;0,ir_byo,0)</f>
        <v>0</v>
      </c>
      <c r="BZ17" s="90"/>
      <c r="CA17" s="90"/>
      <c r="CB17" s="96">
        <f>IF(SUM(CA9:CA16)&gt;0,si_byo,0)</f>
        <v>0</v>
      </c>
      <c r="CC17" s="90"/>
      <c r="CD17" s="90"/>
      <c r="CE17" s="96">
        <f>IF(SUM(CD9:CD16)&gt;0,kg_byo,0)</f>
        <v>0</v>
      </c>
      <c r="CF17" s="62"/>
      <c r="CG17" s="7" t="s">
        <v>52</v>
      </c>
      <c r="CH17" s="54"/>
      <c r="CI17" s="32" t="s">
        <v>77</v>
      </c>
      <c r="CJ17" s="63" t="s">
        <v>81</v>
      </c>
      <c r="CK17" s="64" t="s">
        <v>82</v>
      </c>
      <c r="CL17" s="63" t="s">
        <v>83</v>
      </c>
      <c r="CM17" s="66" t="s">
        <v>84</v>
      </c>
      <c r="CO17" s="292"/>
      <c r="CP17" s="293"/>
      <c r="CQ17" s="293"/>
      <c r="CR17" s="293"/>
      <c r="CS17" s="293"/>
      <c r="CT17" s="293"/>
      <c r="CU17" s="293"/>
      <c r="CV17" s="293"/>
      <c r="CW17" s="312" t="s">
        <v>108</v>
      </c>
      <c r="CX17" s="312"/>
      <c r="CY17" s="312"/>
      <c r="CZ17" s="312"/>
      <c r="DA17" s="312"/>
      <c r="DB17" s="312"/>
      <c r="DC17" s="312" t="s">
        <v>109</v>
      </c>
      <c r="DD17" s="312"/>
      <c r="DE17" s="312"/>
      <c r="DF17" s="312"/>
      <c r="DG17" s="312"/>
      <c r="DH17" s="312"/>
      <c r="DI17" s="312" t="s">
        <v>110</v>
      </c>
      <c r="DJ17" s="312"/>
      <c r="DK17" s="312"/>
      <c r="DL17" s="312"/>
      <c r="DM17" s="312"/>
      <c r="DN17" s="313"/>
      <c r="DY17" s="34"/>
    </row>
    <row r="18" spans="1:131" ht="18.75" customHeight="1">
      <c r="C18" s="99" t="str">
        <f>IF(BC17&gt;=1,"error( ﾟДﾟ)∑ 非自発は６５歳未満の方が対象です。","")</f>
        <v/>
      </c>
      <c r="AA18" s="135" t="s">
        <v>184</v>
      </c>
      <c r="AB18" s="34"/>
      <c r="AC18" s="135" t="s">
        <v>262</v>
      </c>
      <c r="AD18" s="34"/>
      <c r="AE18" s="34"/>
      <c r="AF18" s="34"/>
      <c r="AG18" s="34"/>
      <c r="AH18" s="34"/>
      <c r="AI18" s="34"/>
      <c r="AJ18" s="34"/>
      <c r="AK18" s="34"/>
      <c r="AL18" s="34"/>
      <c r="AM18" s="34"/>
      <c r="AN18" s="34"/>
      <c r="AO18" s="34"/>
      <c r="AP18" s="34"/>
      <c r="AQ18" s="34"/>
      <c r="AR18" s="34"/>
      <c r="AS18" s="34"/>
      <c r="AT18" s="34"/>
      <c r="AU18" s="34"/>
      <c r="AV18" s="34"/>
      <c r="AW18" s="106"/>
      <c r="BH18" s="136"/>
      <c r="BI18" s="34"/>
      <c r="BJ18" s="34"/>
      <c r="BK18" s="34"/>
      <c r="BL18" s="34"/>
      <c r="BM18" s="34"/>
      <c r="BO18" s="34"/>
      <c r="BP18" s="34"/>
      <c r="BQ18" s="34"/>
      <c r="BR18" s="34"/>
      <c r="BS18" s="34"/>
      <c r="BT18" s="34"/>
      <c r="BU18" s="34"/>
      <c r="BV18" s="34"/>
      <c r="BW18" s="34"/>
      <c r="BX18" s="34"/>
      <c r="BY18" s="34"/>
      <c r="BZ18" s="34"/>
      <c r="CA18" s="34"/>
      <c r="CB18" s="34"/>
      <c r="CC18" s="34"/>
      <c r="CD18" s="98">
        <f>COUNTIF(CD9:CD16,"&gt;0")</f>
        <v>0</v>
      </c>
      <c r="CE18" s="34"/>
      <c r="CF18" s="60"/>
      <c r="CG18" s="7" t="s">
        <v>54</v>
      </c>
      <c r="CH18" s="54">
        <v>0</v>
      </c>
      <c r="CI18" s="12">
        <v>0</v>
      </c>
      <c r="CJ18" s="35"/>
      <c r="CK18" s="36">
        <v>600000</v>
      </c>
      <c r="CL18" s="36">
        <v>500000</v>
      </c>
      <c r="CM18" s="14">
        <v>400000</v>
      </c>
      <c r="CO18" s="284" t="s">
        <v>141</v>
      </c>
      <c r="CP18" s="285"/>
      <c r="CQ18" s="306" t="s">
        <v>111</v>
      </c>
      <c r="CR18" s="307"/>
      <c r="CS18" s="307"/>
      <c r="CT18" s="307"/>
      <c r="CU18" s="307"/>
      <c r="CV18" s="308"/>
      <c r="CW18" s="314" t="s">
        <v>112</v>
      </c>
      <c r="CX18" s="314"/>
      <c r="CY18" s="314"/>
      <c r="CZ18" s="314"/>
      <c r="DA18" s="314"/>
      <c r="DB18" s="314"/>
      <c r="DC18" s="314" t="s">
        <v>113</v>
      </c>
      <c r="DD18" s="314"/>
      <c r="DE18" s="314"/>
      <c r="DF18" s="314"/>
      <c r="DG18" s="314"/>
      <c r="DH18" s="314"/>
      <c r="DI18" s="314" t="s">
        <v>114</v>
      </c>
      <c r="DJ18" s="314"/>
      <c r="DK18" s="314"/>
      <c r="DL18" s="314"/>
      <c r="DM18" s="314"/>
      <c r="DN18" s="315"/>
      <c r="DY18" s="34"/>
      <c r="DZ18" s="34"/>
      <c r="EA18" s="34"/>
    </row>
    <row r="19" spans="1:131" ht="18.75" customHeight="1">
      <c r="C19" s="99" t="str">
        <f>IF(BE17&gt;=2,"error( ﾟДﾟ)∑ 擬制世帯主は一人の方が対象です。","")</f>
        <v/>
      </c>
      <c r="AB19" s="135"/>
      <c r="AC19" s="135" t="s">
        <v>191</v>
      </c>
      <c r="AD19" s="34"/>
      <c r="AE19" s="34"/>
      <c r="AF19" s="34"/>
      <c r="AG19" s="34"/>
      <c r="AH19" s="34"/>
      <c r="AI19" s="34"/>
      <c r="AJ19" s="34"/>
      <c r="AK19" s="34"/>
      <c r="AL19" s="34"/>
      <c r="AM19" s="34"/>
      <c r="AN19" s="34"/>
      <c r="AO19" s="34"/>
      <c r="AP19" s="34"/>
      <c r="AQ19" s="34"/>
      <c r="AR19" s="34"/>
      <c r="AS19" s="34"/>
      <c r="AT19" s="34"/>
      <c r="AU19" s="34"/>
      <c r="AV19" s="34"/>
      <c r="AW19" s="106"/>
      <c r="BH19" s="136"/>
      <c r="BI19" s="34"/>
      <c r="BJ19" s="34"/>
      <c r="BK19" s="34"/>
      <c r="BL19" s="34"/>
      <c r="BM19" s="34"/>
      <c r="BO19" s="34"/>
      <c r="BP19" s="34"/>
      <c r="BQ19" s="34"/>
      <c r="BR19" s="34"/>
      <c r="BS19" s="34"/>
      <c r="BT19" s="34"/>
      <c r="BU19" s="34"/>
      <c r="BV19" s="34"/>
      <c r="BW19" s="34"/>
      <c r="BX19" s="34"/>
      <c r="BY19" s="34"/>
      <c r="BZ19" s="34"/>
      <c r="CA19" s="34"/>
      <c r="CB19" s="34"/>
      <c r="CC19" s="34"/>
      <c r="CD19" s="34"/>
      <c r="CE19" s="134"/>
      <c r="CF19" s="60"/>
      <c r="CG19" s="7" t="s">
        <v>56</v>
      </c>
      <c r="CH19" s="54">
        <v>1</v>
      </c>
      <c r="CI19" s="16">
        <v>1300000</v>
      </c>
      <c r="CJ19" s="37">
        <v>0.75</v>
      </c>
      <c r="CK19" s="38">
        <v>275000</v>
      </c>
      <c r="CL19" s="38">
        <v>175000</v>
      </c>
      <c r="CM19" s="18">
        <v>75000</v>
      </c>
      <c r="CO19" s="286"/>
      <c r="CP19" s="287"/>
      <c r="CQ19" s="306" t="s">
        <v>115</v>
      </c>
      <c r="CR19" s="307"/>
      <c r="CS19" s="307"/>
      <c r="CT19" s="307"/>
      <c r="CU19" s="307"/>
      <c r="CV19" s="308"/>
      <c r="CW19" s="314" t="s">
        <v>116</v>
      </c>
      <c r="CX19" s="314"/>
      <c r="CY19" s="314"/>
      <c r="CZ19" s="314"/>
      <c r="DA19" s="314"/>
      <c r="DB19" s="314"/>
      <c r="DC19" s="314" t="s">
        <v>117</v>
      </c>
      <c r="DD19" s="314"/>
      <c r="DE19" s="314"/>
      <c r="DF19" s="314"/>
      <c r="DG19" s="314"/>
      <c r="DH19" s="314"/>
      <c r="DI19" s="314" t="s">
        <v>118</v>
      </c>
      <c r="DJ19" s="314"/>
      <c r="DK19" s="314"/>
      <c r="DL19" s="314"/>
      <c r="DM19" s="314"/>
      <c r="DN19" s="315"/>
      <c r="DY19" s="34"/>
      <c r="EA19" s="34"/>
    </row>
    <row r="20" spans="1:131" ht="18.75" customHeight="1" thickBot="1">
      <c r="AA20" s="135"/>
      <c r="AB20" s="135"/>
      <c r="AC20" s="135" t="s">
        <v>264</v>
      </c>
      <c r="AD20" s="34"/>
      <c r="AE20" s="34"/>
      <c r="AF20" s="34"/>
      <c r="AG20" s="34"/>
      <c r="AH20" s="34"/>
      <c r="AI20" s="34"/>
      <c r="AJ20" s="34"/>
      <c r="AK20" s="34"/>
      <c r="AL20" s="34"/>
      <c r="AM20" s="34"/>
      <c r="AN20" s="34"/>
      <c r="AO20" s="34"/>
      <c r="AP20" s="34"/>
      <c r="AQ20" s="34"/>
      <c r="AR20" s="34"/>
      <c r="AS20" s="34"/>
      <c r="AT20" s="34"/>
      <c r="AU20" s="34"/>
      <c r="AV20" s="34"/>
      <c r="AW20" s="106"/>
      <c r="BH20" s="136"/>
      <c r="BI20" s="34"/>
      <c r="BJ20" s="34"/>
      <c r="BK20" s="34"/>
      <c r="BL20" s="34"/>
      <c r="BM20" s="34"/>
      <c r="BO20" s="34"/>
      <c r="BP20" s="34"/>
      <c r="BQ20" s="34"/>
      <c r="BR20" s="34"/>
      <c r="BS20" s="34"/>
      <c r="BT20" s="34"/>
      <c r="BU20" s="34"/>
      <c r="BV20" s="34"/>
      <c r="BW20" s="33" t="s">
        <v>144</v>
      </c>
      <c r="BX20" s="33" t="s">
        <v>145</v>
      </c>
      <c r="BY20" s="34"/>
      <c r="BZ20" s="34"/>
      <c r="CE20" s="49"/>
      <c r="CF20" s="60"/>
      <c r="CG20" s="7" t="s">
        <v>57</v>
      </c>
      <c r="CH20" s="54">
        <v>2</v>
      </c>
      <c r="CI20" s="16">
        <v>4100000</v>
      </c>
      <c r="CJ20" s="37">
        <v>0.85</v>
      </c>
      <c r="CK20" s="38">
        <v>685000</v>
      </c>
      <c r="CL20" s="38">
        <v>585000</v>
      </c>
      <c r="CM20" s="18">
        <v>485000</v>
      </c>
      <c r="CO20" s="286"/>
      <c r="CP20" s="287"/>
      <c r="CQ20" s="306" t="s">
        <v>119</v>
      </c>
      <c r="CR20" s="307"/>
      <c r="CS20" s="307"/>
      <c r="CT20" s="307"/>
      <c r="CU20" s="307"/>
      <c r="CV20" s="308"/>
      <c r="CW20" s="314" t="s">
        <v>120</v>
      </c>
      <c r="CX20" s="314"/>
      <c r="CY20" s="314"/>
      <c r="CZ20" s="314"/>
      <c r="DA20" s="314"/>
      <c r="DB20" s="314"/>
      <c r="DC20" s="314" t="s">
        <v>121</v>
      </c>
      <c r="DD20" s="314"/>
      <c r="DE20" s="314"/>
      <c r="DF20" s="314"/>
      <c r="DG20" s="314"/>
      <c r="DH20" s="314"/>
      <c r="DI20" s="314" t="s">
        <v>122</v>
      </c>
      <c r="DJ20" s="314"/>
      <c r="DK20" s="314"/>
      <c r="DL20" s="314"/>
      <c r="DM20" s="314"/>
      <c r="DN20" s="315"/>
    </row>
    <row r="21" spans="1:131" ht="18.75" customHeight="1" thickBot="1">
      <c r="A21" s="166"/>
      <c r="B21" s="166" t="s">
        <v>209</v>
      </c>
      <c r="C21" s="217" t="str">
        <f>"令和"&amp;A1&amp;"年度分　国民健康保険税概算"</f>
        <v>令和6年度分　国民健康保険税概算</v>
      </c>
      <c r="D21" s="166"/>
      <c r="E21" s="166"/>
      <c r="F21" s="166"/>
      <c r="G21" s="166"/>
      <c r="H21" s="166"/>
      <c r="I21" s="166"/>
      <c r="J21" s="166"/>
      <c r="K21" s="166"/>
      <c r="L21" s="166"/>
      <c r="M21" s="166"/>
      <c r="N21" s="166"/>
      <c r="O21" s="166"/>
      <c r="R21" s="168" t="s">
        <v>189</v>
      </c>
      <c r="S21" s="249" t="str">
        <f>IF(kanyu="","",L34+Q34+V34)</f>
        <v/>
      </c>
      <c r="T21" s="250"/>
      <c r="U21" s="250"/>
      <c r="V21" s="250"/>
      <c r="W21" s="250"/>
      <c r="X21" s="251"/>
      <c r="Y21" s="1" t="s">
        <v>60</v>
      </c>
      <c r="AA21" s="135"/>
      <c r="AB21" s="135"/>
      <c r="AC21" s="135" t="s">
        <v>192</v>
      </c>
      <c r="AD21" s="34"/>
      <c r="AE21" s="34"/>
      <c r="AF21" s="34"/>
      <c r="AG21" s="34"/>
      <c r="AH21" s="34"/>
      <c r="AI21" s="34"/>
      <c r="AJ21" s="34"/>
      <c r="AK21" s="34"/>
      <c r="AL21" s="34"/>
      <c r="AM21" s="34"/>
      <c r="AN21" s="34"/>
      <c r="AO21" s="34"/>
      <c r="AP21" s="34"/>
      <c r="AQ21" s="34"/>
      <c r="AR21" s="34"/>
      <c r="AS21" s="34"/>
      <c r="AT21" s="34"/>
      <c r="AU21" s="34"/>
      <c r="AV21" s="34"/>
      <c r="AW21" s="106"/>
      <c r="BH21" s="136"/>
      <c r="BI21" s="34"/>
      <c r="BJ21" s="34"/>
      <c r="BK21" s="34"/>
      <c r="BL21" s="34"/>
      <c r="BM21" s="34"/>
      <c r="BO21" s="34"/>
      <c r="BP21" s="34"/>
      <c r="BQ21" s="34"/>
      <c r="BR21" s="34"/>
      <c r="BS21" s="34"/>
      <c r="BT21" s="34"/>
      <c r="BU21" s="34"/>
      <c r="BV21" s="34"/>
      <c r="BW21" s="91">
        <f>SUM(BK9:BK16)</f>
        <v>0</v>
      </c>
      <c r="BX21" s="91">
        <f>IF(SUM(BJ9:BJ16)=0,1,SUM(BJ9:BJ16))</f>
        <v>1</v>
      </c>
      <c r="BY21" s="34"/>
      <c r="BZ21" s="34"/>
      <c r="CE21" s="49"/>
      <c r="CG21" s="15" t="s">
        <v>58</v>
      </c>
      <c r="CH21" s="54">
        <v>3</v>
      </c>
      <c r="CI21" s="16">
        <v>7700000</v>
      </c>
      <c r="CJ21" s="37">
        <v>0.95</v>
      </c>
      <c r="CK21" s="38">
        <v>1455000</v>
      </c>
      <c r="CL21" s="38">
        <v>1355000</v>
      </c>
      <c r="CM21" s="18">
        <v>1255000</v>
      </c>
      <c r="CO21" s="286"/>
      <c r="CP21" s="287"/>
      <c r="CQ21" s="306" t="s">
        <v>123</v>
      </c>
      <c r="CR21" s="307"/>
      <c r="CS21" s="307"/>
      <c r="CT21" s="307"/>
      <c r="CU21" s="307"/>
      <c r="CV21" s="308"/>
      <c r="CW21" s="314" t="s">
        <v>124</v>
      </c>
      <c r="CX21" s="314"/>
      <c r="CY21" s="314"/>
      <c r="CZ21" s="314"/>
      <c r="DA21" s="314"/>
      <c r="DB21" s="314"/>
      <c r="DC21" s="314" t="s">
        <v>125</v>
      </c>
      <c r="DD21" s="314"/>
      <c r="DE21" s="314"/>
      <c r="DF21" s="314"/>
      <c r="DG21" s="314"/>
      <c r="DH21" s="314"/>
      <c r="DI21" s="314" t="s">
        <v>126</v>
      </c>
      <c r="DJ21" s="314"/>
      <c r="DK21" s="314"/>
      <c r="DL21" s="314"/>
      <c r="DM21" s="314"/>
      <c r="DN21" s="315"/>
    </row>
    <row r="22" spans="1:131" ht="18.75" customHeight="1">
      <c r="R22" s="143" t="s">
        <v>190</v>
      </c>
      <c r="S22" s="325" t="str">
        <f>IF(S21="","",S21/LEFT(kanyu,LEN(kanyu)-2))</f>
        <v/>
      </c>
      <c r="T22" s="326"/>
      <c r="U22" s="326"/>
      <c r="V22" s="326"/>
      <c r="W22" s="326"/>
      <c r="X22" s="327"/>
      <c r="Y22" s="1" t="s">
        <v>60</v>
      </c>
      <c r="AA22" s="135"/>
      <c r="AB22" s="135"/>
      <c r="AC22" s="135" t="s">
        <v>263</v>
      </c>
      <c r="AD22" s="34"/>
      <c r="AE22" s="34"/>
      <c r="AF22" s="34"/>
      <c r="AG22" s="34"/>
      <c r="AH22" s="34"/>
      <c r="AI22" s="34"/>
      <c r="AJ22" s="34"/>
      <c r="AK22" s="34"/>
      <c r="AL22" s="34"/>
      <c r="AM22" s="34"/>
      <c r="AN22" s="34"/>
      <c r="AO22" s="34"/>
      <c r="AP22" s="34"/>
      <c r="AQ22" s="34"/>
      <c r="AR22" s="34"/>
      <c r="AS22" s="34"/>
      <c r="AT22" s="34"/>
      <c r="AU22" s="34"/>
      <c r="AV22" s="34"/>
      <c r="AW22" s="106"/>
      <c r="BH22" s="34"/>
      <c r="BI22" s="34"/>
      <c r="BJ22" s="34"/>
      <c r="BK22" s="34"/>
      <c r="BL22" s="34"/>
      <c r="BM22" s="34"/>
      <c r="BN22" s="34"/>
      <c r="BO22" s="34"/>
      <c r="BP22" s="34"/>
      <c r="BQ22" s="34"/>
      <c r="BR22" s="34"/>
      <c r="BS22" s="34"/>
      <c r="BT22" s="34"/>
      <c r="BU22" s="34"/>
      <c r="BV22" s="33" t="s">
        <v>150</v>
      </c>
      <c r="BW22" s="97" t="s">
        <v>146</v>
      </c>
      <c r="BX22" s="97" t="s">
        <v>147</v>
      </c>
      <c r="BY22" s="97" t="s">
        <v>148</v>
      </c>
      <c r="BZ22" s="34"/>
      <c r="CE22" s="49"/>
      <c r="CG22" s="34"/>
      <c r="CH22" s="54">
        <v>4</v>
      </c>
      <c r="CI22" s="16">
        <v>10000000</v>
      </c>
      <c r="CJ22" s="37"/>
      <c r="CK22" s="38">
        <v>1955000</v>
      </c>
      <c r="CL22" s="38">
        <v>1855000</v>
      </c>
      <c r="CM22" s="18">
        <v>1755000</v>
      </c>
      <c r="CO22" s="288"/>
      <c r="CP22" s="289"/>
      <c r="CQ22" s="306" t="s">
        <v>127</v>
      </c>
      <c r="CR22" s="307"/>
      <c r="CS22" s="307"/>
      <c r="CT22" s="307"/>
      <c r="CU22" s="307"/>
      <c r="CV22" s="308"/>
      <c r="CW22" s="314" t="s">
        <v>128</v>
      </c>
      <c r="CX22" s="314"/>
      <c r="CY22" s="314"/>
      <c r="CZ22" s="314"/>
      <c r="DA22" s="314"/>
      <c r="DB22" s="314"/>
      <c r="DC22" s="314" t="s">
        <v>129</v>
      </c>
      <c r="DD22" s="314"/>
      <c r="DE22" s="314"/>
      <c r="DF22" s="314"/>
      <c r="DG22" s="314"/>
      <c r="DH22" s="314"/>
      <c r="DI22" s="314" t="s">
        <v>130</v>
      </c>
      <c r="DJ22" s="314"/>
      <c r="DK22" s="314"/>
      <c r="DL22" s="314"/>
      <c r="DM22" s="314"/>
      <c r="DN22" s="315"/>
    </row>
    <row r="23" spans="1:131" ht="18.75" customHeight="1">
      <c r="C23" s="131" t="s">
        <v>61</v>
      </c>
      <c r="AC23" s="135" t="s">
        <v>378</v>
      </c>
      <c r="AD23" s="34"/>
      <c r="AW23" s="106"/>
      <c r="BH23" s="34"/>
      <c r="BI23" s="34"/>
      <c r="BJ23" s="34"/>
      <c r="BK23" s="34"/>
      <c r="BL23" s="34"/>
      <c r="BM23" s="34"/>
      <c r="BN23" s="34"/>
      <c r="BO23" s="34"/>
      <c r="BP23" s="34"/>
      <c r="BQ23" s="34"/>
      <c r="BR23" s="34"/>
      <c r="BS23" s="34"/>
      <c r="BT23" s="34"/>
      <c r="BU23" s="34"/>
      <c r="BV23" s="33" t="s">
        <v>149</v>
      </c>
      <c r="BW23" s="91">
        <f>IF(SUM(BX9:BX16)&gt;0,430000+(100000*(BX21-1)),0)</f>
        <v>0</v>
      </c>
      <c r="BX23" s="91" t="b">
        <f>IF(SUM(BX9:BX16)&gt;0,BW21*295000+430000+(100000*(BX21-1)))</f>
        <v>0</v>
      </c>
      <c r="BY23" s="91" t="b">
        <f>IF(SUM(BX9:BX16)&gt;0,BW21*545000+430000+(100000*(BX21-1)))</f>
        <v>0</v>
      </c>
      <c r="BZ23" s="34"/>
      <c r="CE23" s="49"/>
      <c r="CG23" s="34"/>
      <c r="CH23" s="54">
        <v>0</v>
      </c>
      <c r="CI23" s="16">
        <v>0</v>
      </c>
      <c r="CJ23" s="37"/>
      <c r="CK23" s="38">
        <v>1100000</v>
      </c>
      <c r="CL23" s="38">
        <v>1000000</v>
      </c>
      <c r="CM23" s="18">
        <v>900000</v>
      </c>
      <c r="CO23" s="316" t="s">
        <v>142</v>
      </c>
      <c r="CP23" s="293"/>
      <c r="CQ23" s="306" t="s">
        <v>131</v>
      </c>
      <c r="CR23" s="307"/>
      <c r="CS23" s="307"/>
      <c r="CT23" s="307"/>
      <c r="CU23" s="307"/>
      <c r="CV23" s="308"/>
      <c r="CW23" s="314" t="s">
        <v>132</v>
      </c>
      <c r="CX23" s="314"/>
      <c r="CY23" s="314"/>
      <c r="CZ23" s="314"/>
      <c r="DA23" s="314"/>
      <c r="DB23" s="314"/>
      <c r="DC23" s="314" t="s">
        <v>133</v>
      </c>
      <c r="DD23" s="314"/>
      <c r="DE23" s="314"/>
      <c r="DF23" s="314"/>
      <c r="DG23" s="314"/>
      <c r="DH23" s="314"/>
      <c r="DI23" s="314" t="s">
        <v>134</v>
      </c>
      <c r="DJ23" s="314"/>
      <c r="DK23" s="314"/>
      <c r="DL23" s="314"/>
      <c r="DM23" s="314"/>
      <c r="DN23" s="315"/>
    </row>
    <row r="24" spans="1:131" ht="18.75" customHeight="1">
      <c r="C24" s="252" t="s">
        <v>62</v>
      </c>
      <c r="D24" s="252"/>
      <c r="E24" s="252"/>
      <c r="F24" s="252"/>
      <c r="G24" s="252"/>
      <c r="H24" s="252"/>
      <c r="I24" s="252"/>
      <c r="J24" s="252"/>
      <c r="K24" s="252"/>
      <c r="L24" s="252" t="s">
        <v>59</v>
      </c>
      <c r="M24" s="252"/>
      <c r="N24" s="252"/>
      <c r="O24" s="252"/>
      <c r="P24" s="253"/>
      <c r="Q24" s="252" t="s">
        <v>63</v>
      </c>
      <c r="R24" s="252"/>
      <c r="S24" s="252"/>
      <c r="T24" s="252"/>
      <c r="U24" s="252"/>
      <c r="V24" s="254" t="s">
        <v>64</v>
      </c>
      <c r="W24" s="252"/>
      <c r="X24" s="252"/>
      <c r="Y24" s="252"/>
      <c r="Z24" s="252"/>
      <c r="AA24" s="107"/>
      <c r="AB24" s="107"/>
      <c r="AC24" s="135" t="s">
        <v>377</v>
      </c>
      <c r="AD24" s="34"/>
      <c r="AW24" s="106"/>
      <c r="BH24" s="34"/>
      <c r="BI24" s="34"/>
      <c r="BJ24" s="34"/>
      <c r="BK24" s="34"/>
      <c r="BL24" s="34"/>
      <c r="BM24" s="34"/>
      <c r="BN24" s="34"/>
      <c r="BO24" s="34"/>
      <c r="BP24" s="34"/>
      <c r="BQ24" s="34"/>
      <c r="BR24" s="34"/>
      <c r="BS24" s="34"/>
      <c r="BT24" s="34"/>
      <c r="BU24" s="34"/>
      <c r="BV24" s="33" t="s">
        <v>150</v>
      </c>
      <c r="BW24" s="93" t="str">
        <f>IF(BW21&gt;0,IF(BW25&lt;=BW23,"7割",IF(BW25&lt;=BX23,"5割",IF(BW25&lt;=BY23,"2割",""))),"")</f>
        <v/>
      </c>
      <c r="BX24" s="92"/>
      <c r="BY24" s="92"/>
      <c r="BZ24" s="34"/>
      <c r="CA24" s="34"/>
      <c r="CB24" s="34"/>
      <c r="CC24" s="34"/>
      <c r="CD24" s="34"/>
      <c r="CE24" s="134"/>
      <c r="CG24" s="34"/>
      <c r="CH24" s="54">
        <v>1</v>
      </c>
      <c r="CI24" s="16">
        <v>3300000</v>
      </c>
      <c r="CJ24" s="37">
        <v>0.75</v>
      </c>
      <c r="CK24" s="38">
        <v>275000</v>
      </c>
      <c r="CL24" s="38">
        <v>175000</v>
      </c>
      <c r="CM24" s="18">
        <v>75000</v>
      </c>
      <c r="CO24" s="292"/>
      <c r="CP24" s="293"/>
      <c r="CQ24" s="306" t="s">
        <v>135</v>
      </c>
      <c r="CR24" s="307"/>
      <c r="CS24" s="307"/>
      <c r="CT24" s="307"/>
      <c r="CU24" s="307"/>
      <c r="CV24" s="308"/>
      <c r="CW24" s="314" t="s">
        <v>136</v>
      </c>
      <c r="CX24" s="314"/>
      <c r="CY24" s="314"/>
      <c r="CZ24" s="314"/>
      <c r="DA24" s="314"/>
      <c r="DB24" s="314"/>
      <c r="DC24" s="314" t="s">
        <v>137</v>
      </c>
      <c r="DD24" s="314"/>
      <c r="DE24" s="314"/>
      <c r="DF24" s="314"/>
      <c r="DG24" s="314"/>
      <c r="DH24" s="314"/>
      <c r="DI24" s="314" t="s">
        <v>138</v>
      </c>
      <c r="DJ24" s="314"/>
      <c r="DK24" s="314"/>
      <c r="DL24" s="314"/>
      <c r="DM24" s="314"/>
      <c r="DN24" s="315"/>
    </row>
    <row r="25" spans="1:131" ht="18.75" customHeight="1">
      <c r="C25" s="233" t="s">
        <v>66</v>
      </c>
      <c r="D25" s="233"/>
      <c r="E25" s="233"/>
      <c r="F25" s="233"/>
      <c r="G25" s="233"/>
      <c r="H25" s="233"/>
      <c r="I25" s="233"/>
      <c r="J25" s="233"/>
      <c r="K25" s="233"/>
      <c r="L25" s="242" t="str">
        <f>IF(kanyu="","",SUM(AS9:AV16))</f>
        <v/>
      </c>
      <c r="M25" s="243"/>
      <c r="N25" s="243"/>
      <c r="O25" s="243"/>
      <c r="P25" s="39" t="s">
        <v>60</v>
      </c>
      <c r="Q25" s="242" t="str">
        <f>IF(kanyu="","",SUM(AS9:AV16))</f>
        <v/>
      </c>
      <c r="R25" s="243"/>
      <c r="S25" s="243"/>
      <c r="T25" s="243"/>
      <c r="U25" s="40" t="s">
        <v>60</v>
      </c>
      <c r="V25" s="243" t="str">
        <f>IF(kanyu="","",SUM(AW9:AZ16))</f>
        <v/>
      </c>
      <c r="W25" s="243"/>
      <c r="X25" s="243"/>
      <c r="Y25" s="243"/>
      <c r="Z25" s="40" t="s">
        <v>60</v>
      </c>
      <c r="AA25" s="48"/>
      <c r="AB25" s="247"/>
      <c r="AC25" s="247"/>
      <c r="AD25" s="247"/>
      <c r="AE25" s="247"/>
      <c r="AF25" s="248"/>
      <c r="AG25" s="147" t="s">
        <v>265</v>
      </c>
      <c r="AH25" s="148"/>
      <c r="AI25" s="148"/>
      <c r="AJ25" s="148"/>
      <c r="AK25" s="148"/>
      <c r="AL25" s="148"/>
      <c r="AM25" s="148"/>
      <c r="AN25" s="148"/>
      <c r="AO25" s="148"/>
      <c r="AP25" s="148"/>
      <c r="AQ25" s="148"/>
      <c r="AR25" s="149"/>
      <c r="AW25" s="106"/>
      <c r="BL25" s="34"/>
      <c r="BM25" s="34"/>
      <c r="BN25" s="34"/>
      <c r="BO25" s="34"/>
      <c r="BP25" s="34"/>
      <c r="BQ25" s="34"/>
      <c r="BR25" s="34"/>
      <c r="BS25" s="34"/>
      <c r="BT25" s="34"/>
      <c r="BU25" s="34"/>
      <c r="BV25" s="33" t="s">
        <v>151</v>
      </c>
      <c r="BW25" s="91">
        <f>SUM(BR9:BR16)</f>
        <v>0</v>
      </c>
      <c r="BX25" s="92"/>
      <c r="BY25" s="92"/>
      <c r="BZ25" s="34"/>
      <c r="CA25" s="34"/>
      <c r="CB25" s="34"/>
      <c r="CC25" s="34"/>
      <c r="CD25" s="34"/>
      <c r="CE25" s="134"/>
      <c r="CF25" s="56"/>
      <c r="CG25" s="34"/>
      <c r="CH25" s="54">
        <v>2</v>
      </c>
      <c r="CI25" s="16">
        <v>4100000</v>
      </c>
      <c r="CJ25" s="37">
        <v>0.85</v>
      </c>
      <c r="CK25" s="38">
        <v>685000</v>
      </c>
      <c r="CL25" s="38">
        <v>585000</v>
      </c>
      <c r="CM25" s="18">
        <v>485000</v>
      </c>
      <c r="CO25" s="292"/>
      <c r="CP25" s="293"/>
      <c r="CQ25" s="306" t="s">
        <v>119</v>
      </c>
      <c r="CR25" s="307"/>
      <c r="CS25" s="307"/>
      <c r="CT25" s="307"/>
      <c r="CU25" s="307"/>
      <c r="CV25" s="308"/>
      <c r="CW25" s="314" t="s">
        <v>120</v>
      </c>
      <c r="CX25" s="314"/>
      <c r="CY25" s="314"/>
      <c r="CZ25" s="314"/>
      <c r="DA25" s="314"/>
      <c r="DB25" s="314"/>
      <c r="DC25" s="314" t="s">
        <v>121</v>
      </c>
      <c r="DD25" s="314"/>
      <c r="DE25" s="314"/>
      <c r="DF25" s="314"/>
      <c r="DG25" s="314"/>
      <c r="DH25" s="314"/>
      <c r="DI25" s="314" t="s">
        <v>122</v>
      </c>
      <c r="DJ25" s="314"/>
      <c r="DK25" s="314"/>
      <c r="DL25" s="314"/>
      <c r="DM25" s="314"/>
      <c r="DN25" s="315"/>
    </row>
    <row r="26" spans="1:131" ht="18.75" customHeight="1">
      <c r="C26" s="233" t="s">
        <v>67</v>
      </c>
      <c r="D26" s="233"/>
      <c r="E26" s="233"/>
      <c r="F26" s="233"/>
      <c r="G26" s="233"/>
      <c r="H26" s="233"/>
      <c r="I26" s="233"/>
      <c r="J26" s="233"/>
      <c r="K26" s="233"/>
      <c r="L26" s="242" t="str">
        <f>IF(kanyu="","",SUM(BW9:BW16))</f>
        <v/>
      </c>
      <c r="M26" s="243"/>
      <c r="N26" s="243"/>
      <c r="O26" s="243"/>
      <c r="P26" s="39" t="s">
        <v>60</v>
      </c>
      <c r="Q26" s="242" t="str">
        <f>IF(kanyu="","",SUM(BZ9:BZ16))</f>
        <v/>
      </c>
      <c r="R26" s="243"/>
      <c r="S26" s="243"/>
      <c r="T26" s="243"/>
      <c r="U26" s="40" t="s">
        <v>60</v>
      </c>
      <c r="V26" s="243" t="str">
        <f>IF(kanyu="","",SUM(CC9:CC16))</f>
        <v/>
      </c>
      <c r="W26" s="243"/>
      <c r="X26" s="243"/>
      <c r="Y26" s="243"/>
      <c r="Z26" s="40" t="s">
        <v>60</v>
      </c>
      <c r="AA26" s="48"/>
      <c r="AB26" s="247"/>
      <c r="AC26" s="247"/>
      <c r="AD26" s="247"/>
      <c r="AE26" s="247"/>
      <c r="AF26" s="248"/>
      <c r="AG26" s="150"/>
      <c r="AH26" s="105" t="s">
        <v>196</v>
      </c>
      <c r="AI26" s="39"/>
      <c r="AJ26" s="39"/>
      <c r="AK26" s="39"/>
      <c r="AL26" s="39"/>
      <c r="AM26" s="39"/>
      <c r="AN26" s="39"/>
      <c r="AO26" s="39"/>
      <c r="AP26" s="39"/>
      <c r="AQ26" s="39"/>
      <c r="AR26" s="40"/>
      <c r="AW26" s="106"/>
      <c r="BL26" s="34"/>
      <c r="BM26" s="34"/>
      <c r="BN26" s="34"/>
      <c r="BO26" s="34"/>
      <c r="BP26" s="34"/>
      <c r="BQ26" s="34"/>
      <c r="BR26" s="34"/>
      <c r="BS26" s="34"/>
      <c r="BT26" s="34"/>
      <c r="BU26" s="34"/>
      <c r="BV26" s="33" t="s">
        <v>150</v>
      </c>
      <c r="BW26" s="34">
        <f>IF(BW24="",1,VLOOKUP(BW24,$BW$27:$BX$30,2,FALSE))</f>
        <v>1</v>
      </c>
      <c r="BX26" s="34"/>
      <c r="BY26" s="34"/>
      <c r="BZ26" s="34"/>
      <c r="CA26" s="34"/>
      <c r="CB26" s="34"/>
      <c r="CC26" s="34"/>
      <c r="CD26" s="34"/>
      <c r="CE26" s="134"/>
      <c r="CF26" s="56"/>
      <c r="CG26" s="34"/>
      <c r="CH26" s="54">
        <v>3</v>
      </c>
      <c r="CI26" s="16">
        <v>7700000</v>
      </c>
      <c r="CJ26" s="37">
        <v>0.95</v>
      </c>
      <c r="CK26" s="38">
        <v>1455000</v>
      </c>
      <c r="CL26" s="38">
        <v>1355000</v>
      </c>
      <c r="CM26" s="18">
        <v>1255000</v>
      </c>
      <c r="CO26" s="292"/>
      <c r="CP26" s="293"/>
      <c r="CQ26" s="306" t="s">
        <v>123</v>
      </c>
      <c r="CR26" s="307"/>
      <c r="CS26" s="307"/>
      <c r="CT26" s="307"/>
      <c r="CU26" s="307"/>
      <c r="CV26" s="308"/>
      <c r="CW26" s="314" t="s">
        <v>124</v>
      </c>
      <c r="CX26" s="314"/>
      <c r="CY26" s="314"/>
      <c r="CZ26" s="314"/>
      <c r="DA26" s="314"/>
      <c r="DB26" s="314"/>
      <c r="DC26" s="314" t="s">
        <v>125</v>
      </c>
      <c r="DD26" s="314"/>
      <c r="DE26" s="314"/>
      <c r="DF26" s="314"/>
      <c r="DG26" s="314"/>
      <c r="DH26" s="314"/>
      <c r="DI26" s="314" t="s">
        <v>126</v>
      </c>
      <c r="DJ26" s="314"/>
      <c r="DK26" s="314"/>
      <c r="DL26" s="314"/>
      <c r="DM26" s="314"/>
      <c r="DN26" s="315"/>
    </row>
    <row r="27" spans="1:131" ht="18.75" customHeight="1">
      <c r="C27" s="233" t="s">
        <v>68</v>
      </c>
      <c r="D27" s="233"/>
      <c r="E27" s="233"/>
      <c r="F27" s="233"/>
      <c r="G27" s="233"/>
      <c r="H27" s="233"/>
      <c r="I27" s="233"/>
      <c r="J27" s="233"/>
      <c r="K27" s="233"/>
      <c r="L27" s="242" t="str">
        <f>IF(kanyu="","",BW21)</f>
        <v/>
      </c>
      <c r="M27" s="243"/>
      <c r="N27" s="243"/>
      <c r="O27" s="243"/>
      <c r="P27" s="39" t="s">
        <v>69</v>
      </c>
      <c r="Q27" s="245" t="str">
        <f>IF(kanyu="","",BW21)</f>
        <v/>
      </c>
      <c r="R27" s="246"/>
      <c r="S27" s="246"/>
      <c r="T27" s="246"/>
      <c r="U27" s="40" t="s">
        <v>69</v>
      </c>
      <c r="V27" s="246" t="str">
        <f>IF(kanyu="","",CD18)</f>
        <v/>
      </c>
      <c r="W27" s="246"/>
      <c r="X27" s="246"/>
      <c r="Y27" s="246"/>
      <c r="Z27" s="40" t="s">
        <v>69</v>
      </c>
      <c r="AA27" s="48"/>
      <c r="AB27" s="247"/>
      <c r="AC27" s="247"/>
      <c r="AD27" s="247"/>
      <c r="AE27" s="247"/>
      <c r="AF27" s="248"/>
      <c r="AG27" s="150"/>
      <c r="AH27" s="146"/>
      <c r="AI27" s="45" t="s">
        <v>197</v>
      </c>
      <c r="AJ27" s="45"/>
      <c r="AK27" s="45"/>
      <c r="AL27" s="45"/>
      <c r="AM27" s="45"/>
      <c r="AN27" s="45"/>
      <c r="AO27" s="324">
        <f>ir_syt</f>
        <v>7.1099999999999997E-2</v>
      </c>
      <c r="AP27" s="324"/>
      <c r="AQ27" s="324"/>
      <c r="AR27" s="46"/>
      <c r="AW27" s="106"/>
      <c r="BL27" s="34"/>
      <c r="BM27" s="34"/>
      <c r="BN27" s="34"/>
      <c r="BO27" s="34"/>
      <c r="BP27" s="34"/>
      <c r="BQ27" s="34"/>
      <c r="BR27" s="34"/>
      <c r="BS27" s="34"/>
      <c r="BT27" s="34"/>
      <c r="BU27" s="34"/>
      <c r="BV27" s="34"/>
      <c r="BW27" s="94" t="s">
        <v>146</v>
      </c>
      <c r="BX27" s="95">
        <v>0.3</v>
      </c>
      <c r="BY27" s="34"/>
      <c r="BZ27" s="34"/>
      <c r="CA27" s="34"/>
      <c r="CB27" s="34"/>
      <c r="CC27" s="34"/>
      <c r="CD27" s="34"/>
      <c r="CE27" s="134"/>
      <c r="CF27" s="56"/>
      <c r="CG27" s="34"/>
      <c r="CH27" s="54">
        <v>4</v>
      </c>
      <c r="CI27" s="29">
        <v>10000000</v>
      </c>
      <c r="CJ27" s="41"/>
      <c r="CK27" s="42">
        <v>1955000</v>
      </c>
      <c r="CL27" s="42">
        <v>1855000</v>
      </c>
      <c r="CM27" s="31">
        <v>1755000</v>
      </c>
      <c r="CO27" s="317"/>
      <c r="CP27" s="318"/>
      <c r="CQ27" s="319" t="s">
        <v>127</v>
      </c>
      <c r="CR27" s="320"/>
      <c r="CS27" s="320"/>
      <c r="CT27" s="320"/>
      <c r="CU27" s="320"/>
      <c r="CV27" s="321"/>
      <c r="CW27" s="322" t="s">
        <v>128</v>
      </c>
      <c r="CX27" s="322"/>
      <c r="CY27" s="322"/>
      <c r="CZ27" s="322"/>
      <c r="DA27" s="322"/>
      <c r="DB27" s="322"/>
      <c r="DC27" s="322" t="s">
        <v>129</v>
      </c>
      <c r="DD27" s="322"/>
      <c r="DE27" s="322"/>
      <c r="DF27" s="322"/>
      <c r="DG27" s="322"/>
      <c r="DH27" s="322"/>
      <c r="DI27" s="322" t="s">
        <v>130</v>
      </c>
      <c r="DJ27" s="322"/>
      <c r="DK27" s="322"/>
      <c r="DL27" s="322"/>
      <c r="DM27" s="322"/>
      <c r="DN27" s="323"/>
    </row>
    <row r="28" spans="1:131" ht="18.75" customHeight="1">
      <c r="C28" s="233" t="s">
        <v>70</v>
      </c>
      <c r="D28" s="233"/>
      <c r="E28" s="233"/>
      <c r="F28" s="233"/>
      <c r="G28" s="233"/>
      <c r="H28" s="233"/>
      <c r="I28" s="233"/>
      <c r="J28" s="233"/>
      <c r="K28" s="233"/>
      <c r="L28" s="242" t="str">
        <f>IF(kanyu="","",SUM(BX9:BX16)*BW26)</f>
        <v/>
      </c>
      <c r="M28" s="243"/>
      <c r="N28" s="243"/>
      <c r="O28" s="243"/>
      <c r="P28" s="39" t="s">
        <v>60</v>
      </c>
      <c r="Q28" s="242" t="str">
        <f>IF(kanyu="","",SUM(CA9:CA16)*BW26)</f>
        <v/>
      </c>
      <c r="R28" s="243"/>
      <c r="S28" s="243"/>
      <c r="T28" s="243"/>
      <c r="U28" s="40" t="s">
        <v>60</v>
      </c>
      <c r="V28" s="243" t="str">
        <f>IF(kanyu="","",SUM(CD9:CD16)*BW26)</f>
        <v/>
      </c>
      <c r="W28" s="243"/>
      <c r="X28" s="243"/>
      <c r="Y28" s="243"/>
      <c r="Z28" s="40" t="s">
        <v>60</v>
      </c>
      <c r="AA28" s="48"/>
      <c r="AB28" s="247"/>
      <c r="AC28" s="247"/>
      <c r="AD28" s="247"/>
      <c r="AE28" s="247"/>
      <c r="AF28" s="248"/>
      <c r="AG28" s="150"/>
      <c r="AH28" s="105" t="s">
        <v>198</v>
      </c>
      <c r="AI28" s="39"/>
      <c r="AJ28" s="39"/>
      <c r="AK28" s="39"/>
      <c r="AL28" s="39"/>
      <c r="AM28" s="39"/>
      <c r="AN28" s="39"/>
      <c r="AO28" s="39"/>
      <c r="AP28" s="39"/>
      <c r="AQ28" s="39"/>
      <c r="AR28" s="40"/>
      <c r="AW28" s="106"/>
      <c r="BL28" s="34"/>
      <c r="BM28" s="34"/>
      <c r="BN28" s="34"/>
      <c r="BO28" s="34"/>
      <c r="BP28" s="34"/>
      <c r="BQ28" s="34"/>
      <c r="BR28" s="34"/>
      <c r="BS28" s="34"/>
      <c r="BT28" s="34"/>
      <c r="BU28" s="34"/>
      <c r="BV28" s="34"/>
      <c r="BW28" s="94" t="s">
        <v>147</v>
      </c>
      <c r="BX28" s="95">
        <v>0.5</v>
      </c>
      <c r="BY28" s="34"/>
      <c r="BZ28" s="34"/>
      <c r="CA28" s="34"/>
      <c r="CB28" s="34"/>
      <c r="CC28" s="34"/>
      <c r="CD28" s="34"/>
      <c r="CE28" s="134"/>
      <c r="CF28" s="56"/>
      <c r="CG28" s="34"/>
      <c r="CH28" s="54"/>
      <c r="CI28" s="32"/>
      <c r="CK28" s="32"/>
    </row>
    <row r="29" spans="1:131" ht="18.75" customHeight="1">
      <c r="C29" s="233" t="s">
        <v>71</v>
      </c>
      <c r="D29" s="233"/>
      <c r="E29" s="233"/>
      <c r="F29" s="233"/>
      <c r="G29" s="233"/>
      <c r="H29" s="233"/>
      <c r="I29" s="233"/>
      <c r="J29" s="233"/>
      <c r="K29" s="233"/>
      <c r="L29" s="242" t="str">
        <f>IF(kanyu="","",BY17*BW26)</f>
        <v/>
      </c>
      <c r="M29" s="243"/>
      <c r="N29" s="243"/>
      <c r="O29" s="243"/>
      <c r="P29" s="39" t="s">
        <v>60</v>
      </c>
      <c r="Q29" s="242" t="str">
        <f>IF(kanyu="","",CB17*BW26)</f>
        <v/>
      </c>
      <c r="R29" s="243"/>
      <c r="S29" s="243"/>
      <c r="T29" s="243"/>
      <c r="U29" s="40" t="s">
        <v>60</v>
      </c>
      <c r="V29" s="243" t="str">
        <f>IF(kanyu="","",CE17*BW26)</f>
        <v/>
      </c>
      <c r="W29" s="243"/>
      <c r="X29" s="243"/>
      <c r="Y29" s="243"/>
      <c r="Z29" s="40" t="s">
        <v>60</v>
      </c>
      <c r="AA29" s="48"/>
      <c r="AB29" s="247"/>
      <c r="AC29" s="247"/>
      <c r="AD29" s="247"/>
      <c r="AE29" s="247"/>
      <c r="AF29" s="248"/>
      <c r="AG29" s="150"/>
      <c r="AH29" s="146"/>
      <c r="AI29" s="224">
        <f>ir_kin</f>
        <v>29300</v>
      </c>
      <c r="AJ29" s="224"/>
      <c r="AK29" s="224"/>
      <c r="AL29" s="45" t="s">
        <v>60</v>
      </c>
      <c r="AM29" s="45" t="s">
        <v>65</v>
      </c>
      <c r="AN29" s="45" t="s">
        <v>68</v>
      </c>
      <c r="AO29" s="45"/>
      <c r="AP29" s="45"/>
      <c r="AQ29" s="45"/>
      <c r="AR29" s="46"/>
      <c r="AW29" s="106"/>
      <c r="BL29" s="34"/>
      <c r="BM29" s="34"/>
      <c r="BN29" s="34"/>
      <c r="BO29" s="34"/>
      <c r="BP29" s="34"/>
      <c r="BQ29" s="34"/>
      <c r="BR29" s="34"/>
      <c r="BS29" s="34"/>
      <c r="BT29" s="34"/>
      <c r="BU29" s="34"/>
      <c r="BV29" s="34"/>
      <c r="BW29" s="94" t="s">
        <v>148</v>
      </c>
      <c r="BX29" s="95">
        <v>0.8</v>
      </c>
      <c r="BY29" s="34"/>
      <c r="BZ29" s="34"/>
      <c r="CA29" s="34"/>
      <c r="CB29" s="34"/>
      <c r="CC29" s="34"/>
      <c r="CD29" s="34"/>
      <c r="CE29" s="134"/>
      <c r="CF29" s="56"/>
      <c r="CG29" s="34"/>
      <c r="CH29" s="54"/>
      <c r="CI29" s="32"/>
      <c r="CK29" s="32"/>
      <c r="CM29" s="49"/>
    </row>
    <row r="30" spans="1:131" ht="18.75" customHeight="1">
      <c r="C30" s="233" t="s">
        <v>152</v>
      </c>
      <c r="D30" s="233"/>
      <c r="E30" s="233"/>
      <c r="F30" s="233"/>
      <c r="G30" s="233"/>
      <c r="H30" s="233"/>
      <c r="I30" s="233"/>
      <c r="J30" s="233"/>
      <c r="K30" s="233"/>
      <c r="L30" s="239" t="str">
        <f>IF(kanyu="","",IF(kgn&lt;&gt;"",kgn&amp;"軽減",""))</f>
        <v/>
      </c>
      <c r="M30" s="240"/>
      <c r="N30" s="240"/>
      <c r="O30" s="240"/>
      <c r="P30" s="240"/>
      <c r="Q30" s="240"/>
      <c r="R30" s="240"/>
      <c r="S30" s="240"/>
      <c r="T30" s="240"/>
      <c r="U30" s="240"/>
      <c r="V30" s="240"/>
      <c r="W30" s="240"/>
      <c r="X30" s="240"/>
      <c r="Y30" s="240"/>
      <c r="Z30" s="241"/>
      <c r="AA30" s="101"/>
      <c r="AB30" s="247"/>
      <c r="AC30" s="247"/>
      <c r="AD30" s="247"/>
      <c r="AE30" s="247"/>
      <c r="AF30" s="248"/>
      <c r="AG30" s="150"/>
      <c r="AH30" s="105" t="s">
        <v>199</v>
      </c>
      <c r="AI30" s="39"/>
      <c r="AJ30" s="39"/>
      <c r="AK30" s="39"/>
      <c r="AL30" s="39"/>
      <c r="AM30" s="39"/>
      <c r="AN30" s="39"/>
      <c r="AO30" s="39"/>
      <c r="AP30" s="39"/>
      <c r="AQ30" s="39"/>
      <c r="AR30" s="40"/>
      <c r="AW30" s="106"/>
      <c r="BL30" s="34"/>
      <c r="BM30" s="34"/>
      <c r="BN30" s="34"/>
      <c r="BO30" s="34"/>
      <c r="BP30" s="34"/>
      <c r="BQ30" s="34"/>
      <c r="BR30" s="34"/>
      <c r="BS30" s="34"/>
      <c r="BT30" s="34"/>
      <c r="BU30" s="34"/>
      <c r="BV30" s="34"/>
      <c r="BW30" s="34"/>
      <c r="BX30" s="34"/>
      <c r="BY30" s="34"/>
      <c r="BZ30" s="34"/>
      <c r="CA30" s="34"/>
      <c r="CB30" s="34"/>
      <c r="CC30" s="34"/>
      <c r="CD30" s="34"/>
      <c r="CE30" s="134"/>
      <c r="CF30" s="56"/>
      <c r="CG30" s="34"/>
      <c r="CH30" s="54"/>
      <c r="CI30" s="32" t="s">
        <v>79</v>
      </c>
      <c r="CK30" s="64" t="s">
        <v>80</v>
      </c>
      <c r="CM30" s="49"/>
    </row>
    <row r="31" spans="1:131" ht="18.75" customHeight="1">
      <c r="C31" s="233" t="s">
        <v>72</v>
      </c>
      <c r="D31" s="233"/>
      <c r="E31" s="233"/>
      <c r="F31" s="233"/>
      <c r="G31" s="233"/>
      <c r="H31" s="233"/>
      <c r="I31" s="233"/>
      <c r="J31" s="233"/>
      <c r="K31" s="233"/>
      <c r="L31" s="242" t="str">
        <f>IF(kanyu="","",TRUNC(L26+L28+L29,-2))</f>
        <v/>
      </c>
      <c r="M31" s="243"/>
      <c r="N31" s="243"/>
      <c r="O31" s="243"/>
      <c r="P31" s="39" t="s">
        <v>60</v>
      </c>
      <c r="Q31" s="242" t="str">
        <f>IF(kanyu="","",TRUNC(Q26+Q28+Q29,-2))</f>
        <v/>
      </c>
      <c r="R31" s="243"/>
      <c r="S31" s="243"/>
      <c r="T31" s="243"/>
      <c r="U31" s="40" t="s">
        <v>60</v>
      </c>
      <c r="V31" s="242" t="str">
        <f>IF(kanyu="","",TRUNC(V26+V28+V29,-2))</f>
        <v/>
      </c>
      <c r="W31" s="243"/>
      <c r="X31" s="243"/>
      <c r="Y31" s="243"/>
      <c r="Z31" s="40" t="s">
        <v>60</v>
      </c>
      <c r="AA31" s="48"/>
      <c r="AB31" s="247"/>
      <c r="AC31" s="247"/>
      <c r="AD31" s="247"/>
      <c r="AE31" s="247"/>
      <c r="AF31" s="248"/>
      <c r="AG31" s="150"/>
      <c r="AH31" s="106"/>
      <c r="AI31" s="244">
        <f>ir_byo</f>
        <v>22000</v>
      </c>
      <c r="AJ31" s="244"/>
      <c r="AK31" s="244"/>
      <c r="AL31" s="48" t="s">
        <v>60</v>
      </c>
      <c r="AM31" s="48"/>
      <c r="AN31" s="48"/>
      <c r="AO31" s="48"/>
      <c r="AP31" s="48"/>
      <c r="AQ31" s="48"/>
      <c r="AR31" s="49"/>
      <c r="AW31" s="106"/>
      <c r="BL31" s="34"/>
      <c r="BM31" s="34"/>
      <c r="BN31" s="34"/>
      <c r="BO31" s="34"/>
      <c r="BP31" s="34"/>
      <c r="BQ31" s="34"/>
      <c r="BR31" s="34"/>
      <c r="BS31" s="34"/>
      <c r="BT31" s="34"/>
      <c r="BU31" s="34"/>
      <c r="BV31" s="34"/>
      <c r="BW31" s="34"/>
      <c r="BX31" s="34"/>
      <c r="BY31" s="34"/>
      <c r="BZ31" s="34"/>
      <c r="CA31" s="34"/>
      <c r="CB31" s="34"/>
      <c r="CC31" s="34"/>
      <c r="CD31" s="34"/>
      <c r="CE31" s="134"/>
      <c r="CF31" s="56"/>
      <c r="CG31" s="34"/>
      <c r="CH31" s="54">
        <v>0</v>
      </c>
      <c r="CI31" s="12">
        <v>0</v>
      </c>
      <c r="CJ31" s="43"/>
      <c r="CK31" s="14">
        <v>430000</v>
      </c>
      <c r="CM31" s="49"/>
    </row>
    <row r="32" spans="1:131" ht="18.75" customHeight="1">
      <c r="C32" s="233" t="s">
        <v>153</v>
      </c>
      <c r="D32" s="233"/>
      <c r="E32" s="233"/>
      <c r="F32" s="233"/>
      <c r="G32" s="233"/>
      <c r="H32" s="233"/>
      <c r="I32" s="233"/>
      <c r="J32" s="233"/>
      <c r="K32" s="233"/>
      <c r="L32" s="234" t="str">
        <f>IF(kanyu="","",IF(L31&gt;ir_gnd,L31-ir_gnd,0))</f>
        <v/>
      </c>
      <c r="M32" s="235"/>
      <c r="N32" s="235"/>
      <c r="O32" s="235"/>
      <c r="P32" s="88" t="s">
        <v>60</v>
      </c>
      <c r="Q32" s="234" t="str">
        <f>IF(kanyu="","",IF(Q31&gt;si_gnd,Q31-si_gnd,0))</f>
        <v/>
      </c>
      <c r="R32" s="235"/>
      <c r="S32" s="235"/>
      <c r="T32" s="235"/>
      <c r="U32" s="89" t="s">
        <v>60</v>
      </c>
      <c r="V32" s="234" t="str">
        <f>IF(kanyu="","",IF(V31&gt;kg_gnd,V31-kg_gnd,0))</f>
        <v/>
      </c>
      <c r="W32" s="235"/>
      <c r="X32" s="235"/>
      <c r="Y32" s="235"/>
      <c r="Z32" s="89" t="s">
        <v>60</v>
      </c>
      <c r="AA32" s="48"/>
      <c r="AB32" s="247"/>
      <c r="AC32" s="247"/>
      <c r="AD32" s="247"/>
      <c r="AE32" s="247"/>
      <c r="AF32" s="248"/>
      <c r="AG32" s="147" t="s">
        <v>194</v>
      </c>
      <c r="AH32" s="148"/>
      <c r="AI32" s="148"/>
      <c r="AJ32" s="148"/>
      <c r="AK32" s="148"/>
      <c r="AL32" s="148"/>
      <c r="AM32" s="148"/>
      <c r="AN32" s="148"/>
      <c r="AO32" s="148"/>
      <c r="AP32" s="148"/>
      <c r="AQ32" s="148"/>
      <c r="AR32" s="149"/>
      <c r="AW32" s="106"/>
      <c r="BL32" s="34"/>
      <c r="BM32" s="34"/>
      <c r="BN32" s="34"/>
      <c r="BO32" s="34"/>
      <c r="BP32" s="34"/>
      <c r="BQ32" s="34"/>
      <c r="BR32" s="34"/>
      <c r="BS32" s="34"/>
      <c r="BT32" s="34"/>
      <c r="BU32" s="34"/>
      <c r="BV32" s="34"/>
      <c r="BW32" s="34"/>
      <c r="BX32" s="34"/>
      <c r="BY32" s="34"/>
      <c r="BZ32" s="34"/>
      <c r="CA32" s="34"/>
      <c r="CB32" s="34"/>
      <c r="CC32" s="34"/>
      <c r="CD32" s="34"/>
      <c r="CE32" s="134"/>
      <c r="CF32" s="56"/>
      <c r="CG32" s="34"/>
      <c r="CH32" s="54">
        <v>1</v>
      </c>
      <c r="CI32" s="16">
        <v>24000001</v>
      </c>
      <c r="CJ32" s="44"/>
      <c r="CK32" s="18">
        <v>290000</v>
      </c>
      <c r="CM32" s="49"/>
    </row>
    <row r="33" spans="3:91" ht="18.75" customHeight="1">
      <c r="C33" s="236" t="s">
        <v>154</v>
      </c>
      <c r="D33" s="236"/>
      <c r="E33" s="236"/>
      <c r="F33" s="236"/>
      <c r="G33" s="236"/>
      <c r="H33" s="236"/>
      <c r="I33" s="236"/>
      <c r="J33" s="236"/>
      <c r="K33" s="236"/>
      <c r="L33" s="237" t="str">
        <f>IF(kanyu="","",L31-L32)</f>
        <v/>
      </c>
      <c r="M33" s="238"/>
      <c r="N33" s="238"/>
      <c r="O33" s="238"/>
      <c r="P33" s="48" t="s">
        <v>60</v>
      </c>
      <c r="Q33" s="237" t="str">
        <f>IF(kanyu="","",Q31-Q32)</f>
        <v/>
      </c>
      <c r="R33" s="238"/>
      <c r="S33" s="238"/>
      <c r="T33" s="238"/>
      <c r="U33" s="49" t="s">
        <v>60</v>
      </c>
      <c r="V33" s="237" t="str">
        <f>IF(kanyu="","",V31-V32)</f>
        <v/>
      </c>
      <c r="W33" s="238"/>
      <c r="X33" s="238"/>
      <c r="Y33" s="238"/>
      <c r="Z33" s="49" t="s">
        <v>60</v>
      </c>
      <c r="AA33" s="48"/>
      <c r="AB33" s="247"/>
      <c r="AC33" s="247"/>
      <c r="AD33" s="247"/>
      <c r="AE33" s="247"/>
      <c r="AF33" s="248"/>
      <c r="AG33" s="150"/>
      <c r="AH33" s="105" t="s">
        <v>196</v>
      </c>
      <c r="AI33" s="39"/>
      <c r="AJ33" s="39"/>
      <c r="AK33" s="39"/>
      <c r="AL33" s="39"/>
      <c r="AM33" s="39"/>
      <c r="AN33" s="39"/>
      <c r="AO33" s="39"/>
      <c r="AP33" s="39"/>
      <c r="AQ33" s="39"/>
      <c r="AR33" s="40"/>
      <c r="AW33" s="106"/>
      <c r="BL33" s="34"/>
      <c r="BM33" s="34"/>
      <c r="BN33" s="34"/>
      <c r="BO33" s="34"/>
      <c r="BP33" s="34"/>
      <c r="BQ33" s="34"/>
      <c r="BR33" s="34"/>
      <c r="BS33" s="34"/>
      <c r="BT33" s="34"/>
      <c r="BU33" s="34"/>
      <c r="BV33" s="34"/>
      <c r="BW33" s="34"/>
      <c r="BX33" s="34"/>
      <c r="BY33" s="34"/>
      <c r="BZ33" s="34"/>
      <c r="CA33" s="34"/>
      <c r="CB33" s="34"/>
      <c r="CC33" s="34"/>
      <c r="CD33" s="34"/>
      <c r="CE33" s="134"/>
      <c r="CF33" s="56"/>
      <c r="CG33" s="34"/>
      <c r="CH33" s="54">
        <v>2</v>
      </c>
      <c r="CI33" s="16">
        <v>24500001</v>
      </c>
      <c r="CJ33" s="44"/>
      <c r="CK33" s="18">
        <v>150000</v>
      </c>
      <c r="CM33" s="49"/>
    </row>
    <row r="34" spans="3:91" ht="18.75" customHeight="1">
      <c r="C34" s="225" t="s">
        <v>155</v>
      </c>
      <c r="D34" s="226"/>
      <c r="E34" s="226"/>
      <c r="F34" s="226"/>
      <c r="G34" s="226"/>
      <c r="H34" s="226"/>
      <c r="I34" s="226"/>
      <c r="J34" s="226"/>
      <c r="K34" s="226"/>
      <c r="L34" s="227" t="str">
        <f>IF(kanyu&lt;&gt;"",TRUNC(L33/12*LEFT(kanyu,LEN(kanyu)-2),-2),"")</f>
        <v/>
      </c>
      <c r="M34" s="228"/>
      <c r="N34" s="228"/>
      <c r="O34" s="228"/>
      <c r="P34" s="50" t="s">
        <v>60</v>
      </c>
      <c r="Q34" s="227" t="str">
        <f>IF(kanyu&lt;&gt;"",TRUNC(Q33/12*LEFT(kanyu,LEN(kanyu)-2),-2),"")</f>
        <v/>
      </c>
      <c r="R34" s="228"/>
      <c r="S34" s="228"/>
      <c r="T34" s="228"/>
      <c r="U34" s="51" t="s">
        <v>60</v>
      </c>
      <c r="V34" s="227" t="str">
        <f>IF(kanyu&lt;&gt;"",TRUNC(V33/12*LEFT(kanyu,LEN(kanyu)-2),-2),"")</f>
        <v/>
      </c>
      <c r="W34" s="228"/>
      <c r="X34" s="228"/>
      <c r="Y34" s="228"/>
      <c r="Z34" s="52" t="s">
        <v>60</v>
      </c>
      <c r="AA34" s="48"/>
      <c r="AB34" s="247"/>
      <c r="AC34" s="247"/>
      <c r="AD34" s="247"/>
      <c r="AE34" s="247"/>
      <c r="AF34" s="248"/>
      <c r="AG34" s="150"/>
      <c r="AH34" s="146"/>
      <c r="AI34" s="45" t="s">
        <v>197</v>
      </c>
      <c r="AJ34" s="45"/>
      <c r="AK34" s="45"/>
      <c r="AL34" s="45"/>
      <c r="AM34" s="45"/>
      <c r="AN34" s="45"/>
      <c r="AO34" s="324">
        <f>si_syt</f>
        <v>2.3300000000000001E-2</v>
      </c>
      <c r="AP34" s="324"/>
      <c r="AQ34" s="324"/>
      <c r="AR34" s="46"/>
      <c r="AW34" s="106"/>
      <c r="BL34" s="34"/>
      <c r="BM34" s="34"/>
      <c r="BN34" s="34"/>
      <c r="BO34" s="34"/>
      <c r="BP34" s="34"/>
      <c r="BQ34" s="34"/>
      <c r="BR34" s="34"/>
      <c r="BS34" s="34"/>
      <c r="BT34" s="34"/>
      <c r="BU34" s="34"/>
      <c r="BV34" s="34"/>
      <c r="BW34" s="34"/>
      <c r="BX34" s="34"/>
      <c r="BY34" s="34"/>
      <c r="BZ34" s="34"/>
      <c r="CA34" s="34"/>
      <c r="CB34" s="34"/>
      <c r="CC34" s="34"/>
      <c r="CD34" s="34"/>
      <c r="CE34" s="134"/>
      <c r="CF34" s="56"/>
      <c r="CG34" s="34"/>
      <c r="CH34" s="54">
        <v>3</v>
      </c>
      <c r="CI34" s="29">
        <v>25000000</v>
      </c>
      <c r="CJ34" s="47"/>
      <c r="CK34" s="31">
        <v>0</v>
      </c>
      <c r="CM34" s="49"/>
    </row>
    <row r="35" spans="3:91" ht="18.75" customHeight="1">
      <c r="C35" s="229" t="s">
        <v>5</v>
      </c>
      <c r="D35" s="230"/>
      <c r="E35" s="230"/>
      <c r="F35" s="230"/>
      <c r="G35" s="230"/>
      <c r="H35" s="230"/>
      <c r="I35" s="230"/>
      <c r="J35" s="230"/>
      <c r="K35" s="230"/>
      <c r="L35" s="231" t="str">
        <f>IF(kanyu="","",ir_gnd)</f>
        <v/>
      </c>
      <c r="M35" s="232"/>
      <c r="N35" s="232"/>
      <c r="O35" s="232"/>
      <c r="P35" s="45" t="s">
        <v>60</v>
      </c>
      <c r="Q35" s="231" t="str">
        <f>IF(kanyu="","",si_gnd)</f>
        <v/>
      </c>
      <c r="R35" s="232"/>
      <c r="S35" s="232"/>
      <c r="T35" s="232"/>
      <c r="U35" s="46" t="s">
        <v>60</v>
      </c>
      <c r="V35" s="231" t="str">
        <f>IF(kanyu="","",kg_gnd)</f>
        <v/>
      </c>
      <c r="W35" s="232"/>
      <c r="X35" s="232"/>
      <c r="Y35" s="232"/>
      <c r="Z35" s="46" t="s">
        <v>60</v>
      </c>
      <c r="AA35" s="48"/>
      <c r="AB35" s="247"/>
      <c r="AC35" s="247"/>
      <c r="AD35" s="247"/>
      <c r="AE35" s="247"/>
      <c r="AF35" s="248"/>
      <c r="AG35" s="150"/>
      <c r="AH35" s="105" t="s">
        <v>198</v>
      </c>
      <c r="AI35" s="39"/>
      <c r="AJ35" s="39"/>
      <c r="AK35" s="39"/>
      <c r="AL35" s="39"/>
      <c r="AM35" s="39"/>
      <c r="AN35" s="39"/>
      <c r="AO35" s="39"/>
      <c r="AP35" s="39"/>
      <c r="AQ35" s="39"/>
      <c r="AR35" s="40"/>
      <c r="AW35" s="106"/>
      <c r="BL35" s="34"/>
      <c r="BM35" s="34"/>
      <c r="BN35" s="34"/>
      <c r="BO35" s="34"/>
      <c r="BP35" s="34"/>
      <c r="BQ35" s="34"/>
      <c r="BR35" s="34"/>
      <c r="BS35" s="34"/>
      <c r="BT35" s="34"/>
      <c r="BU35" s="34"/>
      <c r="BV35" s="34"/>
      <c r="BW35" s="34"/>
      <c r="BX35" s="34"/>
      <c r="BY35" s="34"/>
      <c r="BZ35" s="34"/>
      <c r="CA35" s="34"/>
      <c r="CB35" s="34"/>
      <c r="CC35" s="34"/>
      <c r="CD35" s="34"/>
      <c r="CE35" s="134"/>
      <c r="CF35" s="56"/>
      <c r="CG35" s="34"/>
      <c r="CH35" s="54"/>
      <c r="CI35" s="32"/>
      <c r="CK35" s="32"/>
      <c r="CM35" s="49"/>
    </row>
    <row r="36" spans="3:91" ht="18.75" customHeight="1">
      <c r="C36" s="1" t="str">
        <f>IF(L30&lt;&gt;"","　＊軽減割合は④均等割額⑤平等割額に適用されています。","")</f>
        <v/>
      </c>
      <c r="AB36" s="247"/>
      <c r="AC36" s="247"/>
      <c r="AD36" s="247"/>
      <c r="AE36" s="247"/>
      <c r="AF36" s="248"/>
      <c r="AG36" s="150"/>
      <c r="AH36" s="146"/>
      <c r="AI36" s="224">
        <f>si_kin</f>
        <v>9500</v>
      </c>
      <c r="AJ36" s="224"/>
      <c r="AK36" s="224"/>
      <c r="AL36" s="45" t="s">
        <v>60</v>
      </c>
      <c r="AM36" s="45" t="s">
        <v>65</v>
      </c>
      <c r="AN36" s="45" t="s">
        <v>68</v>
      </c>
      <c r="AO36" s="45"/>
      <c r="AP36" s="45"/>
      <c r="AQ36" s="45"/>
      <c r="AR36" s="46"/>
      <c r="AW36" s="106"/>
      <c r="BL36" s="34"/>
      <c r="BM36" s="34"/>
      <c r="BN36" s="34"/>
      <c r="BO36" s="34"/>
      <c r="BP36" s="34"/>
      <c r="BQ36" s="34"/>
      <c r="BR36" s="34"/>
      <c r="BS36" s="34"/>
      <c r="BT36" s="34"/>
      <c r="BU36" s="34"/>
      <c r="BV36" s="34"/>
      <c r="BW36" s="34"/>
      <c r="BX36" s="34"/>
      <c r="BY36" s="34"/>
      <c r="BZ36" s="34"/>
      <c r="CA36" s="34"/>
      <c r="CB36" s="34"/>
      <c r="CC36" s="34"/>
      <c r="CD36" s="34"/>
      <c r="CE36" s="134"/>
      <c r="CF36" s="56"/>
      <c r="CG36" s="34"/>
      <c r="CH36" s="54"/>
      <c r="CI36" s="32"/>
      <c r="CK36" s="32"/>
      <c r="CM36" s="49"/>
    </row>
    <row r="37" spans="3:91" ht="18.75" customHeight="1">
      <c r="C37" s="99" t="s">
        <v>185</v>
      </c>
      <c r="AB37" s="247"/>
      <c r="AC37" s="247"/>
      <c r="AD37" s="247"/>
      <c r="AE37" s="247"/>
      <c r="AF37" s="248"/>
      <c r="AG37" s="150"/>
      <c r="AH37" s="105" t="s">
        <v>199</v>
      </c>
      <c r="AI37" s="39"/>
      <c r="AJ37" s="39"/>
      <c r="AK37" s="39"/>
      <c r="AL37" s="39"/>
      <c r="AM37" s="39"/>
      <c r="AN37" s="39"/>
      <c r="AO37" s="39"/>
      <c r="AP37" s="39"/>
      <c r="AQ37" s="39"/>
      <c r="AR37" s="40"/>
      <c r="AW37" s="106"/>
      <c r="BL37" s="34"/>
      <c r="BM37" s="34"/>
      <c r="BN37" s="34"/>
      <c r="BO37" s="34"/>
      <c r="BP37" s="34"/>
      <c r="BQ37" s="34"/>
      <c r="BR37" s="34"/>
      <c r="BS37" s="34"/>
      <c r="BT37" s="34"/>
      <c r="BU37" s="34"/>
      <c r="BV37" s="34"/>
      <c r="BW37" s="34"/>
      <c r="BX37" s="34"/>
      <c r="BY37" s="34"/>
      <c r="BZ37" s="34"/>
      <c r="CA37" s="34"/>
      <c r="CB37" s="34"/>
      <c r="CC37" s="34"/>
      <c r="CD37" s="34"/>
      <c r="CE37" s="134"/>
      <c r="CF37" s="56"/>
      <c r="CG37" s="34"/>
      <c r="CI37" s="32"/>
      <c r="CK37" s="32"/>
      <c r="CM37" s="49"/>
    </row>
    <row r="38" spans="3:91" ht="18.75" customHeight="1">
      <c r="C38" s="1" t="s">
        <v>175</v>
      </c>
      <c r="AB38" s="247"/>
      <c r="AC38" s="247"/>
      <c r="AD38" s="247"/>
      <c r="AE38" s="247"/>
      <c r="AF38" s="248"/>
      <c r="AG38" s="153"/>
      <c r="AH38" s="146"/>
      <c r="AI38" s="224">
        <f>si_byo</f>
        <v>6700</v>
      </c>
      <c r="AJ38" s="224"/>
      <c r="AK38" s="224"/>
      <c r="AL38" s="45" t="s">
        <v>60</v>
      </c>
      <c r="AM38" s="45"/>
      <c r="AN38" s="45"/>
      <c r="AO38" s="45"/>
      <c r="AP38" s="45"/>
      <c r="AQ38" s="45"/>
      <c r="AR38" s="46"/>
      <c r="AW38" s="106"/>
      <c r="BL38" s="34"/>
      <c r="BM38" s="34"/>
      <c r="BN38" s="34"/>
      <c r="BO38" s="34"/>
      <c r="BP38" s="34"/>
      <c r="BQ38" s="34"/>
      <c r="BR38" s="34"/>
      <c r="BS38" s="34"/>
      <c r="BT38" s="34"/>
      <c r="BU38" s="34"/>
      <c r="BV38" s="34"/>
      <c r="BW38" s="34"/>
      <c r="BX38" s="34"/>
      <c r="BY38" s="34"/>
      <c r="BZ38" s="34"/>
      <c r="CA38" s="34"/>
      <c r="CB38" s="34"/>
      <c r="CC38" s="34"/>
      <c r="CD38" s="34"/>
      <c r="CE38" s="134"/>
      <c r="CF38" s="56"/>
      <c r="CG38" s="34"/>
      <c r="CI38" s="32"/>
      <c r="CK38" s="32"/>
      <c r="CM38" s="49"/>
    </row>
    <row r="39" spans="3:91" ht="18.75" customHeight="1">
      <c r="C39" s="1" t="s">
        <v>176</v>
      </c>
      <c r="AB39" s="247"/>
      <c r="AC39" s="247"/>
      <c r="AD39" s="247"/>
      <c r="AE39" s="247"/>
      <c r="AF39" s="248"/>
      <c r="AG39" s="150" t="s">
        <v>195</v>
      </c>
      <c r="AH39" s="151"/>
      <c r="AI39" s="151"/>
      <c r="AJ39" s="151"/>
      <c r="AK39" s="151"/>
      <c r="AL39" s="151"/>
      <c r="AM39" s="151"/>
      <c r="AN39" s="151"/>
      <c r="AO39" s="151"/>
      <c r="AP39" s="151"/>
      <c r="AQ39" s="151"/>
      <c r="AR39" s="152"/>
      <c r="AW39" s="106"/>
      <c r="BL39" s="34"/>
      <c r="BM39" s="34"/>
      <c r="BN39" s="34"/>
      <c r="BO39" s="34"/>
      <c r="BP39" s="34"/>
      <c r="BQ39" s="34"/>
      <c r="BR39" s="34"/>
      <c r="BS39" s="34"/>
      <c r="BT39" s="34"/>
      <c r="BU39" s="34"/>
      <c r="BV39" s="34"/>
      <c r="BW39" s="34"/>
      <c r="BX39" s="34"/>
      <c r="BY39" s="34"/>
      <c r="BZ39" s="34"/>
      <c r="CA39" s="34"/>
      <c r="CB39" s="34"/>
      <c r="CC39" s="34"/>
      <c r="CD39" s="34"/>
      <c r="CE39" s="134"/>
      <c r="CF39" s="56"/>
      <c r="CG39" s="34"/>
      <c r="CI39" s="32"/>
      <c r="CK39" s="32"/>
      <c r="CM39" s="49"/>
    </row>
    <row r="40" spans="3:91" ht="18.75" customHeight="1">
      <c r="C40" s="1" t="s">
        <v>177</v>
      </c>
      <c r="AB40" s="247"/>
      <c r="AC40" s="247"/>
      <c r="AD40" s="247"/>
      <c r="AE40" s="247"/>
      <c r="AF40" s="248"/>
      <c r="AG40" s="150"/>
      <c r="AH40" s="105" t="s">
        <v>196</v>
      </c>
      <c r="AI40" s="39"/>
      <c r="AJ40" s="39"/>
      <c r="AK40" s="39"/>
      <c r="AL40" s="39"/>
      <c r="AM40" s="39"/>
      <c r="AN40" s="39"/>
      <c r="AO40" s="39"/>
      <c r="AP40" s="39"/>
      <c r="AQ40" s="39"/>
      <c r="AR40" s="40"/>
      <c r="AW40" s="106"/>
      <c r="BL40" s="34"/>
      <c r="BM40" s="34"/>
      <c r="BN40" s="34"/>
      <c r="BO40" s="34"/>
      <c r="BP40" s="34"/>
      <c r="BQ40" s="34"/>
      <c r="BR40" s="34"/>
      <c r="BS40" s="34"/>
      <c r="BT40" s="34"/>
      <c r="BU40" s="34"/>
      <c r="BV40" s="34"/>
      <c r="BW40" s="34"/>
      <c r="BX40" s="34"/>
      <c r="BY40" s="34"/>
      <c r="BZ40" s="34"/>
      <c r="CA40" s="34"/>
      <c r="CB40" s="34"/>
      <c r="CC40" s="34"/>
      <c r="CD40" s="34"/>
      <c r="CE40" s="134"/>
      <c r="CF40" s="56"/>
      <c r="CG40" s="34"/>
      <c r="CI40" s="32"/>
      <c r="CK40" s="32"/>
      <c r="CM40" s="49"/>
    </row>
    <row r="41" spans="3:91" ht="18.75" customHeight="1">
      <c r="C41" s="1" t="s">
        <v>178</v>
      </c>
      <c r="AB41" s="247"/>
      <c r="AC41" s="247"/>
      <c r="AD41" s="247"/>
      <c r="AE41" s="247"/>
      <c r="AF41" s="248"/>
      <c r="AG41" s="150"/>
      <c r="AH41" s="146"/>
      <c r="AI41" s="45" t="s">
        <v>197</v>
      </c>
      <c r="AJ41" s="45"/>
      <c r="AK41" s="45"/>
      <c r="AL41" s="45"/>
      <c r="AM41" s="45"/>
      <c r="AN41" s="45"/>
      <c r="AO41" s="324">
        <f>kg_syt</f>
        <v>2.2200000000000001E-2</v>
      </c>
      <c r="AP41" s="324"/>
      <c r="AQ41" s="324"/>
      <c r="AR41" s="46"/>
      <c r="AW41" s="106"/>
      <c r="BL41" s="34"/>
      <c r="BM41" s="34"/>
      <c r="BN41" s="34"/>
      <c r="BO41" s="34"/>
      <c r="BP41" s="34"/>
      <c r="BQ41" s="34"/>
      <c r="BR41" s="34"/>
      <c r="BS41" s="34"/>
      <c r="BT41" s="34"/>
      <c r="BU41" s="34"/>
      <c r="BV41" s="34"/>
      <c r="BW41" s="34"/>
      <c r="BX41" s="34"/>
      <c r="BY41" s="34"/>
      <c r="BZ41" s="34"/>
      <c r="CA41" s="34"/>
      <c r="CB41" s="34"/>
      <c r="CC41" s="34"/>
      <c r="CD41" s="34"/>
      <c r="CE41" s="134"/>
      <c r="CF41" s="56"/>
      <c r="CG41" s="34"/>
      <c r="CI41" s="32"/>
      <c r="CK41" s="32"/>
      <c r="CM41" s="49"/>
    </row>
    <row r="42" spans="3:91" ht="18.75" customHeight="1">
      <c r="C42" s="1" t="s">
        <v>179</v>
      </c>
      <c r="AB42" s="247"/>
      <c r="AC42" s="247"/>
      <c r="AD42" s="247"/>
      <c r="AE42" s="247"/>
      <c r="AF42" s="248"/>
      <c r="AG42" s="150"/>
      <c r="AH42" s="105" t="s">
        <v>198</v>
      </c>
      <c r="AI42" s="39"/>
      <c r="AJ42" s="39"/>
      <c r="AK42" s="39"/>
      <c r="AL42" s="39"/>
      <c r="AM42" s="39"/>
      <c r="AN42" s="39"/>
      <c r="AO42" s="39"/>
      <c r="AP42" s="39"/>
      <c r="AQ42" s="39"/>
      <c r="AR42" s="40"/>
      <c r="AW42" s="48"/>
      <c r="BL42" s="34"/>
      <c r="BM42" s="34"/>
      <c r="BN42" s="34"/>
      <c r="BO42" s="34"/>
      <c r="BP42" s="34"/>
      <c r="BQ42" s="34"/>
      <c r="BR42" s="34"/>
      <c r="BS42" s="34"/>
      <c r="BT42" s="34"/>
      <c r="BU42" s="34"/>
      <c r="BV42" s="34"/>
      <c r="BW42" s="34"/>
      <c r="BX42" s="34"/>
      <c r="BY42" s="34"/>
      <c r="BZ42" s="34"/>
      <c r="CA42" s="34"/>
      <c r="CB42" s="34"/>
      <c r="CC42" s="34"/>
      <c r="CD42" s="34"/>
      <c r="CE42" s="134"/>
      <c r="CF42" s="56"/>
      <c r="CG42" s="34"/>
      <c r="CI42" s="32"/>
      <c r="CK42" s="32"/>
      <c r="CM42" s="49"/>
    </row>
    <row r="43" spans="3:91" ht="18.75" customHeight="1">
      <c r="C43" s="1" t="s">
        <v>180</v>
      </c>
      <c r="AB43" s="247"/>
      <c r="AC43" s="247"/>
      <c r="AD43" s="247"/>
      <c r="AE43" s="247"/>
      <c r="AF43" s="248"/>
      <c r="AG43" s="150"/>
      <c r="AH43" s="146"/>
      <c r="AI43" s="224">
        <f>kg_kin</f>
        <v>11600</v>
      </c>
      <c r="AJ43" s="224"/>
      <c r="AK43" s="224"/>
      <c r="AL43" s="45" t="s">
        <v>60</v>
      </c>
      <c r="AM43" s="45" t="s">
        <v>65</v>
      </c>
      <c r="AN43" s="45" t="s">
        <v>68</v>
      </c>
      <c r="AO43" s="45"/>
      <c r="AP43" s="45"/>
      <c r="AQ43" s="45"/>
      <c r="AR43" s="46"/>
      <c r="BL43" s="34"/>
      <c r="BM43" s="34"/>
      <c r="BN43" s="34"/>
      <c r="BO43" s="34"/>
      <c r="BP43" s="34"/>
      <c r="BQ43" s="34"/>
      <c r="BR43" s="34"/>
      <c r="BS43" s="34"/>
      <c r="BT43" s="34"/>
      <c r="BU43" s="34"/>
      <c r="BV43" s="34"/>
      <c r="BW43" s="34"/>
      <c r="BX43" s="34"/>
      <c r="BY43" s="34"/>
      <c r="BZ43" s="34"/>
      <c r="CA43" s="34"/>
      <c r="CB43" s="34"/>
      <c r="CC43" s="34"/>
      <c r="CD43" s="34"/>
      <c r="CE43" s="34"/>
      <c r="CF43" s="56"/>
      <c r="CG43" s="34"/>
      <c r="CI43" s="32"/>
      <c r="CK43" s="32"/>
    </row>
    <row r="44" spans="3:91" ht="18.75" customHeight="1">
      <c r="C44" s="99" t="s">
        <v>73</v>
      </c>
      <c r="AB44" s="247"/>
      <c r="AC44" s="247"/>
      <c r="AD44" s="247"/>
      <c r="AE44" s="247"/>
      <c r="AF44" s="248"/>
      <c r="AG44" s="150"/>
      <c r="AH44" s="105" t="s">
        <v>199</v>
      </c>
      <c r="AI44" s="39"/>
      <c r="AJ44" s="39"/>
      <c r="AK44" s="39"/>
      <c r="AL44" s="39"/>
      <c r="AM44" s="39"/>
      <c r="AN44" s="39"/>
      <c r="AO44" s="39"/>
      <c r="AP44" s="39"/>
      <c r="AQ44" s="39"/>
      <c r="AR44" s="40"/>
      <c r="BL44" s="34"/>
      <c r="BM44" s="34"/>
      <c r="BN44" s="34"/>
      <c r="BO44" s="34"/>
      <c r="BP44" s="34"/>
      <c r="BQ44" s="34"/>
      <c r="BR44" s="34"/>
      <c r="BS44" s="34"/>
      <c r="BT44" s="34"/>
      <c r="BU44" s="34"/>
      <c r="BV44" s="34"/>
      <c r="BW44" s="34"/>
      <c r="BX44" s="34"/>
      <c r="BY44" s="34"/>
      <c r="BZ44" s="34"/>
      <c r="CA44" s="34"/>
      <c r="CB44" s="34"/>
      <c r="CC44" s="34"/>
      <c r="CD44" s="34"/>
      <c r="CE44" s="34"/>
      <c r="CF44" s="56"/>
      <c r="CG44" s="34"/>
      <c r="CI44" s="32"/>
      <c r="CK44" s="32"/>
    </row>
    <row r="45" spans="3:91" ht="18.75" customHeight="1">
      <c r="C45" s="131" t="s">
        <v>260</v>
      </c>
      <c r="AB45" s="247"/>
      <c r="AC45" s="247"/>
      <c r="AD45" s="247"/>
      <c r="AE45" s="247"/>
      <c r="AF45" s="248"/>
      <c r="AG45" s="153"/>
      <c r="AH45" s="146"/>
      <c r="AI45" s="224">
        <f>kg_byo</f>
        <v>5900</v>
      </c>
      <c r="AJ45" s="224"/>
      <c r="AK45" s="224"/>
      <c r="AL45" s="45" t="s">
        <v>60</v>
      </c>
      <c r="AM45" s="45"/>
      <c r="AN45" s="45"/>
      <c r="AO45" s="45"/>
      <c r="AP45" s="45"/>
      <c r="AQ45" s="45"/>
      <c r="AR45" s="46"/>
      <c r="BL45" s="34"/>
      <c r="BM45" s="34"/>
      <c r="BN45" s="34"/>
      <c r="BO45" s="34"/>
      <c r="BP45" s="34"/>
      <c r="BQ45" s="34"/>
      <c r="BR45" s="34"/>
      <c r="BS45" s="34"/>
      <c r="BT45" s="34"/>
      <c r="BU45" s="34"/>
      <c r="BV45" s="34"/>
      <c r="BW45" s="34"/>
      <c r="BX45" s="34"/>
      <c r="BY45" s="34"/>
      <c r="BZ45" s="34"/>
      <c r="CA45" s="34"/>
      <c r="CB45" s="34"/>
      <c r="CC45" s="34"/>
      <c r="CD45" s="34"/>
      <c r="CE45" s="34"/>
      <c r="CF45" s="56"/>
      <c r="CG45" s="34"/>
      <c r="CI45" s="32"/>
      <c r="CK45" s="32"/>
    </row>
    <row r="46" spans="3:91" ht="18.75" customHeight="1">
      <c r="AW46" s="106"/>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56"/>
      <c r="CG46" s="34"/>
      <c r="CI46" s="32"/>
      <c r="CK46" s="32"/>
    </row>
    <row r="47" spans="3:91" ht="18.75" customHeight="1">
      <c r="C47" s="99"/>
      <c r="AW47" s="106"/>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56"/>
      <c r="CG47" s="34"/>
      <c r="CI47" s="32"/>
      <c r="CK47" s="32"/>
    </row>
    <row r="48" spans="3:91" ht="18.75" customHeight="1">
      <c r="AW48" s="106"/>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56"/>
      <c r="CG48" s="34"/>
      <c r="CI48" s="32"/>
      <c r="CK48" s="32"/>
    </row>
    <row r="49" spans="1:99" ht="18.75" customHeight="1">
      <c r="A49" s="166"/>
      <c r="B49" s="166" t="s">
        <v>209</v>
      </c>
      <c r="C49" s="167" t="s">
        <v>200</v>
      </c>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06"/>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56"/>
      <c r="CG49" s="34"/>
    </row>
    <row r="50" spans="1:99" ht="18.75" customHeight="1">
      <c r="C50" s="145"/>
      <c r="AW50" s="106"/>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56"/>
      <c r="CG50" s="34"/>
    </row>
    <row r="51" spans="1:99" ht="18.75" customHeight="1" thickBot="1">
      <c r="AW51" s="106"/>
      <c r="BG51" s="92"/>
      <c r="BH51" s="92"/>
      <c r="BI51" s="92"/>
      <c r="BJ51" s="92"/>
      <c r="BK51" s="165">
        <f>ir_gnd</f>
        <v>650000</v>
      </c>
      <c r="BL51" s="92"/>
      <c r="BM51" s="92"/>
      <c r="BN51" s="92"/>
      <c r="BO51" s="92"/>
      <c r="BP51" s="92"/>
      <c r="BQ51" s="165">
        <f>si_gnd</f>
        <v>240000</v>
      </c>
      <c r="BR51" s="92"/>
      <c r="BS51" s="92"/>
      <c r="BT51" s="92"/>
      <c r="BU51" s="92"/>
      <c r="BV51" s="92"/>
      <c r="BW51" s="165">
        <f>kg_gnd</f>
        <v>170000</v>
      </c>
      <c r="BX51" s="92"/>
      <c r="BY51" s="92"/>
      <c r="BZ51" s="92"/>
      <c r="CA51" s="92"/>
      <c r="CB51" s="92"/>
      <c r="CC51" s="34"/>
      <c r="CD51" s="34"/>
      <c r="CE51" s="34"/>
      <c r="CF51" s="34"/>
      <c r="CG51" s="34"/>
      <c r="CH51" s="34"/>
      <c r="CI51" s="34"/>
      <c r="CJ51" s="34"/>
      <c r="CK51" s="56"/>
      <c r="CL51" s="34"/>
      <c r="CN51" s="3"/>
      <c r="CO51" s="3"/>
      <c r="CP51" s="3"/>
      <c r="CQ51" s="3"/>
    </row>
    <row r="52" spans="1:99" ht="18.75" customHeight="1" thickBot="1">
      <c r="D52" s="155"/>
      <c r="E52" s="340" t="s">
        <v>16</v>
      </c>
      <c r="F52" s="341"/>
      <c r="G52" s="341"/>
      <c r="H52" s="342"/>
      <c r="I52" s="347" t="s">
        <v>202</v>
      </c>
      <c r="J52" s="348"/>
      <c r="K52" s="348"/>
      <c r="L52" s="348"/>
      <c r="M52" s="349"/>
      <c r="R52" s="144" t="s">
        <v>189</v>
      </c>
      <c r="S52" s="337" t="str">
        <f>S21</f>
        <v/>
      </c>
      <c r="T52" s="338"/>
      <c r="U52" s="338"/>
      <c r="V52" s="338"/>
      <c r="W52" s="338"/>
      <c r="X52" s="339"/>
      <c r="Y52" s="1" t="s">
        <v>60</v>
      </c>
      <c r="AW52" s="106"/>
      <c r="BG52" s="159"/>
      <c r="BH52" s="26" t="s">
        <v>242</v>
      </c>
      <c r="BI52" s="26" t="s">
        <v>243</v>
      </c>
      <c r="BJ52" s="26" t="s">
        <v>244</v>
      </c>
      <c r="BK52" s="26" t="s">
        <v>253</v>
      </c>
      <c r="BL52" s="26" t="s">
        <v>251</v>
      </c>
      <c r="BM52" s="162" t="s">
        <v>252</v>
      </c>
      <c r="BN52" s="26" t="s">
        <v>245</v>
      </c>
      <c r="BO52" s="26" t="s">
        <v>246</v>
      </c>
      <c r="BP52" s="26" t="s">
        <v>247</v>
      </c>
      <c r="BQ52" s="26" t="s">
        <v>254</v>
      </c>
      <c r="BR52" s="26" t="s">
        <v>251</v>
      </c>
      <c r="BS52" s="162" t="s">
        <v>255</v>
      </c>
      <c r="BT52" s="26" t="s">
        <v>248</v>
      </c>
      <c r="BU52" s="26" t="s">
        <v>249</v>
      </c>
      <c r="BV52" s="26" t="s">
        <v>250</v>
      </c>
      <c r="BW52" s="26" t="s">
        <v>256</v>
      </c>
      <c r="BX52" s="26" t="s">
        <v>251</v>
      </c>
      <c r="BY52" s="162" t="s">
        <v>257</v>
      </c>
      <c r="BZ52" s="26" t="s">
        <v>203</v>
      </c>
      <c r="CA52" s="34"/>
      <c r="CB52" s="34"/>
      <c r="CC52" s="34"/>
      <c r="CD52" s="34"/>
      <c r="CE52" s="34"/>
      <c r="CF52" s="34"/>
      <c r="CG52" s="34"/>
      <c r="CH52" s="34"/>
      <c r="CI52" s="34"/>
      <c r="CJ52" s="34"/>
      <c r="CK52" s="34"/>
      <c r="CL52" s="34"/>
      <c r="CM52" s="34"/>
      <c r="CN52" s="34"/>
      <c r="CO52" s="56"/>
      <c r="CP52" s="34"/>
      <c r="CR52" s="3"/>
      <c r="CS52" s="3"/>
      <c r="CT52" s="3"/>
      <c r="CU52" s="3"/>
    </row>
    <row r="53" spans="1:99" ht="18.75" customHeight="1">
      <c r="D53" s="156" t="s">
        <v>42</v>
      </c>
      <c r="E53" s="328" t="str">
        <f>IF(AE9="●","",IF(B9="","",B9))</f>
        <v/>
      </c>
      <c r="F53" s="329"/>
      <c r="G53" s="329"/>
      <c r="H53" s="330"/>
      <c r="I53" s="343" t="str">
        <f>IF(AE9="●","",IF(B9="","",BZ53))</f>
        <v/>
      </c>
      <c r="J53" s="344"/>
      <c r="K53" s="344"/>
      <c r="L53" s="344"/>
      <c r="M53" s="40" t="s">
        <v>201</v>
      </c>
      <c r="AW53" s="106"/>
      <c r="BG53" s="23" t="s">
        <v>234</v>
      </c>
      <c r="BH53" s="160" t="str">
        <f>IF(AE9="●","",BW9)</f>
        <v/>
      </c>
      <c r="BI53" s="160" t="str">
        <f>IF(AE9="●","",IF(BX9&lt;&gt;"",BX9*$BW$26,""))</f>
        <v/>
      </c>
      <c r="BJ53" s="160" t="str">
        <f>IF(AE9="●","",IF(BH53="","",($BY$17/$BW$21)*$BW$26))</f>
        <v/>
      </c>
      <c r="BK53" s="160" t="str">
        <f>IF(AE9="●","",IF(BH53="","",(BH53+BI53+BJ53)))</f>
        <v/>
      </c>
      <c r="BL53" s="161" t="str">
        <f>IF(AE9="●","",IF(BH53="","",IF(BK$61&gt;BK$51,BK53/BK$61,1)))</f>
        <v/>
      </c>
      <c r="BM53" s="163">
        <f>IF(BH53="",0,IF(BK$61&gt;BK$51,BK$51*BL53,BK53))</f>
        <v>0</v>
      </c>
      <c r="BN53" s="160" t="str">
        <f>IF(AE9="●","",BZ9)</f>
        <v/>
      </c>
      <c r="BO53" s="160" t="str">
        <f>IF(AE9="●","",IF(CA9&lt;&gt;"",CA9*$BW$26,""))</f>
        <v/>
      </c>
      <c r="BP53" s="160" t="str">
        <f>IF(AE9="●","",IF(BN53="","",($CB$17/$BW$21)*$BW$26))</f>
        <v/>
      </c>
      <c r="BQ53" s="160" t="str">
        <f>IF(AE9="●","",IF(BN53="","",(BN53+BO53+BP53)))</f>
        <v/>
      </c>
      <c r="BR53" s="161" t="str">
        <f>IF(AE9="●","",IF(BN53="","",IF(BQ$61&gt;BQ$51,BQ53/BQ$61,1)))</f>
        <v/>
      </c>
      <c r="BS53" s="163">
        <f t="shared" ref="BS53:BS56" si="29">IF(BN53="",0,IF(BQ$61&gt;BQ$51,BQ$51*BR53,BQ53))</f>
        <v>0</v>
      </c>
      <c r="BT53" s="160" t="str">
        <f>IF(AE9="●","",CC9)</f>
        <v/>
      </c>
      <c r="BU53" s="160" t="str">
        <f>IF(AE9="●","",IF(CD9&lt;&gt;"",CD9*$BW$26,""))</f>
        <v/>
      </c>
      <c r="BV53" s="160" t="str">
        <f>IF(AE9="●","",IF(BT53="","",($CE$17/$CD$18)*$BW$26))</f>
        <v/>
      </c>
      <c r="BW53" s="160" t="str">
        <f>IF(AE9="●","",IF(BT53="","",(BT53+BU53+BV53)))</f>
        <v/>
      </c>
      <c r="BX53" s="161" t="str">
        <f>IF(AE9="●","",IF(BT53="","",IF(BW$61&gt;BW$51,BW53/BW$61,1)))</f>
        <v/>
      </c>
      <c r="BY53" s="163">
        <f>IF(BT53="",0,IF(BW$61&gt;BW$51,BW$51*BX53,BW53))</f>
        <v>0</v>
      </c>
      <c r="BZ53" s="158" t="e">
        <f t="shared" ref="BZ53:BZ60" si="30">IF(BH53&gt;"","",TRUNC((BM53+BS53+BY53)/12*LEFT(kanyu,LEN(kanyu)-2),-2))</f>
        <v>#VALUE!</v>
      </c>
      <c r="CA53" s="34"/>
      <c r="CB53" s="34"/>
      <c r="CC53" s="34"/>
      <c r="CD53" s="34"/>
      <c r="CE53" s="34"/>
      <c r="CF53" s="34"/>
      <c r="CG53" s="34"/>
      <c r="CH53" s="34"/>
      <c r="CI53" s="34"/>
      <c r="CJ53" s="34"/>
      <c r="CK53" s="34"/>
      <c r="CL53" s="34"/>
      <c r="CM53" s="34"/>
      <c r="CN53" s="34"/>
      <c r="CO53" s="56"/>
      <c r="CP53" s="34"/>
      <c r="CR53" s="3"/>
      <c r="CS53" s="3"/>
      <c r="CT53" s="3"/>
      <c r="CU53" s="3"/>
    </row>
    <row r="54" spans="1:99" ht="18.75" customHeight="1">
      <c r="D54" s="156" t="s">
        <v>44</v>
      </c>
      <c r="E54" s="328" t="str">
        <f t="shared" ref="E54:E56" si="31">IF(AE10="●","",IF(B10="","",B10))</f>
        <v/>
      </c>
      <c r="F54" s="329"/>
      <c r="G54" s="329"/>
      <c r="H54" s="330"/>
      <c r="I54" s="343" t="str">
        <f>IF(AE10="●","",IF(B10="","",BZ54))</f>
        <v/>
      </c>
      <c r="J54" s="344"/>
      <c r="K54" s="344"/>
      <c r="L54" s="344"/>
      <c r="M54" s="40" t="s">
        <v>201</v>
      </c>
      <c r="R54" s="1" t="s">
        <v>360</v>
      </c>
      <c r="AW54" s="106"/>
      <c r="BG54" s="23" t="s">
        <v>235</v>
      </c>
      <c r="BH54" s="160" t="str">
        <f t="shared" ref="BH54:BH60" si="32">IF(AE10="●","",BW10)</f>
        <v/>
      </c>
      <c r="BI54" s="160" t="str">
        <f t="shared" ref="BI54:BI60" si="33">IF(AE10="●","",IF(BX10&lt;&gt;"",BX10*$BW$26,""))</f>
        <v/>
      </c>
      <c r="BJ54" s="160" t="str">
        <f t="shared" ref="BJ54:BJ60" si="34">IF(AE10="●","",IF(BH54="","",($BY$17/$BW$21)*$BW$26))</f>
        <v/>
      </c>
      <c r="BK54" s="160" t="str">
        <f t="shared" ref="BK54:BK60" si="35">IF(AE10="●","",IF(BH54="","",(BH54+BI54+BJ54)))</f>
        <v/>
      </c>
      <c r="BL54" s="161" t="str">
        <f t="shared" ref="BL54:BL60" si="36">IF(AE10="●","",IF(BH54="","",IF(BK$61&gt;BK$51,BK54/BK$61,1)))</f>
        <v/>
      </c>
      <c r="BM54" s="163">
        <f t="shared" ref="BM54:BM60" si="37">IF(BH54="",0,IF(BK$61&gt;BK$51,BK$51*BL54,BK54))</f>
        <v>0</v>
      </c>
      <c r="BN54" s="160" t="str">
        <f t="shared" ref="BN54:BN60" si="38">IF(AE10="●","",BZ10)</f>
        <v/>
      </c>
      <c r="BO54" s="160" t="str">
        <f t="shared" ref="BO54:BO60" si="39">IF(AE10="●","",IF(CA10&lt;&gt;"",CA10*$BW$26,""))</f>
        <v/>
      </c>
      <c r="BP54" s="160" t="str">
        <f t="shared" ref="BP54:BP60" si="40">IF(AE10="●","",IF(BN54="","",($CB$17/$BW$21)*$BW$26))</f>
        <v/>
      </c>
      <c r="BQ54" s="160" t="str">
        <f t="shared" ref="BQ54:BQ60" si="41">IF(AE10="●","",IF(BN54="","",(BN54+BO54+BP54)))</f>
        <v/>
      </c>
      <c r="BR54" s="161" t="str">
        <f t="shared" ref="BR54:BR60" si="42">IF(AE10="●","",IF(BN54="","",IF(BQ$61&gt;BQ$51,BQ54/BQ$61,1)))</f>
        <v/>
      </c>
      <c r="BS54" s="163">
        <f t="shared" si="29"/>
        <v>0</v>
      </c>
      <c r="BT54" s="160" t="str">
        <f t="shared" ref="BT54:BT60" si="43">IF(AE10="●","",CC10)</f>
        <v/>
      </c>
      <c r="BU54" s="160" t="str">
        <f t="shared" ref="BU54:BU60" si="44">IF(AE10="●","",IF(CD10&lt;&gt;"",CD10*$BW$26,""))</f>
        <v/>
      </c>
      <c r="BV54" s="160" t="str">
        <f t="shared" ref="BV54:BV60" si="45">IF(AE10="●","",IF(BT54="","",($CE$17/$CD$18)*$BW$26))</f>
        <v/>
      </c>
      <c r="BW54" s="160" t="str">
        <f t="shared" ref="BW54:BW60" si="46">IF(AE10="●","",IF(BT54="","",(BT54+BU54+BV54)))</f>
        <v/>
      </c>
      <c r="BX54" s="161" t="str">
        <f t="shared" ref="BX54:BX60" si="47">IF(AE10="●","",IF(BT54="","",IF(BW$61&gt;BW$51,BW54/BW$61,1)))</f>
        <v/>
      </c>
      <c r="BY54" s="163">
        <f t="shared" ref="BY54:BY60" si="48">IF(BT54="",0,IF(BW$61&gt;BW$51,BW$51*BX54,BW54))</f>
        <v>0</v>
      </c>
      <c r="BZ54" s="158" t="e">
        <f t="shared" si="30"/>
        <v>#VALUE!</v>
      </c>
      <c r="CA54" s="34"/>
      <c r="CB54" s="34"/>
      <c r="CC54" s="34"/>
      <c r="CD54" s="34"/>
      <c r="CE54" s="34"/>
      <c r="CF54" s="34"/>
      <c r="CG54" s="34"/>
      <c r="CH54" s="34"/>
      <c r="CI54" s="34"/>
      <c r="CJ54" s="34"/>
      <c r="CK54" s="34"/>
      <c r="CL54" s="34"/>
      <c r="CM54" s="34"/>
      <c r="CN54" s="34"/>
      <c r="CO54" s="56"/>
      <c r="CP54" s="34"/>
      <c r="CR54" s="3"/>
      <c r="CS54" s="3"/>
      <c r="CT54" s="3"/>
      <c r="CU54" s="3"/>
    </row>
    <row r="55" spans="1:99" ht="18.75" customHeight="1">
      <c r="D55" s="156" t="s">
        <v>0</v>
      </c>
      <c r="E55" s="328" t="str">
        <f t="shared" si="31"/>
        <v/>
      </c>
      <c r="F55" s="329"/>
      <c r="G55" s="329"/>
      <c r="H55" s="330"/>
      <c r="I55" s="343" t="str">
        <f t="shared" ref="I55:I60" si="49">IF(AE11="●","",IF(B11="","",BZ55))</f>
        <v/>
      </c>
      <c r="J55" s="344"/>
      <c r="K55" s="344"/>
      <c r="L55" s="344"/>
      <c r="M55" s="40" t="s">
        <v>201</v>
      </c>
      <c r="R55" s="1" t="s">
        <v>205</v>
      </c>
      <c r="AW55" s="106"/>
      <c r="BG55" s="23" t="s">
        <v>236</v>
      </c>
      <c r="BH55" s="160" t="str">
        <f t="shared" si="32"/>
        <v/>
      </c>
      <c r="BI55" s="160" t="str">
        <f t="shared" si="33"/>
        <v/>
      </c>
      <c r="BJ55" s="160" t="str">
        <f t="shared" si="34"/>
        <v/>
      </c>
      <c r="BK55" s="160" t="str">
        <f t="shared" si="35"/>
        <v/>
      </c>
      <c r="BL55" s="161" t="str">
        <f t="shared" si="36"/>
        <v/>
      </c>
      <c r="BM55" s="163">
        <f t="shared" si="37"/>
        <v>0</v>
      </c>
      <c r="BN55" s="160" t="str">
        <f t="shared" si="38"/>
        <v/>
      </c>
      <c r="BO55" s="160" t="str">
        <f t="shared" si="39"/>
        <v/>
      </c>
      <c r="BP55" s="160" t="str">
        <f t="shared" si="40"/>
        <v/>
      </c>
      <c r="BQ55" s="160" t="str">
        <f t="shared" si="41"/>
        <v/>
      </c>
      <c r="BR55" s="161" t="str">
        <f t="shared" si="42"/>
        <v/>
      </c>
      <c r="BS55" s="163">
        <f t="shared" si="29"/>
        <v>0</v>
      </c>
      <c r="BT55" s="160" t="str">
        <f t="shared" si="43"/>
        <v/>
      </c>
      <c r="BU55" s="160" t="str">
        <f t="shared" si="44"/>
        <v/>
      </c>
      <c r="BV55" s="160" t="str">
        <f t="shared" si="45"/>
        <v/>
      </c>
      <c r="BW55" s="160" t="str">
        <f t="shared" si="46"/>
        <v/>
      </c>
      <c r="BX55" s="161" t="str">
        <f t="shared" si="47"/>
        <v/>
      </c>
      <c r="BY55" s="163">
        <f t="shared" si="48"/>
        <v>0</v>
      </c>
      <c r="BZ55" s="158" t="e">
        <f t="shared" si="30"/>
        <v>#VALUE!</v>
      </c>
      <c r="CA55" s="34"/>
      <c r="CB55" s="34"/>
      <c r="CC55" s="34"/>
      <c r="CD55" s="34"/>
      <c r="CE55" s="34"/>
      <c r="CF55" s="34"/>
      <c r="CG55" s="34"/>
      <c r="CH55" s="34"/>
      <c r="CI55" s="34"/>
      <c r="CJ55" s="34"/>
      <c r="CK55" s="34"/>
      <c r="CL55" s="34"/>
      <c r="CM55" s="34"/>
      <c r="CN55" s="34"/>
      <c r="CO55" s="56"/>
      <c r="CP55" s="34"/>
      <c r="CR55" s="3"/>
      <c r="CS55" s="3"/>
      <c r="CT55" s="3"/>
      <c r="CU55" s="3"/>
    </row>
    <row r="56" spans="1:99" ht="18.75" customHeight="1">
      <c r="D56" s="156" t="s">
        <v>47</v>
      </c>
      <c r="E56" s="328" t="str">
        <f t="shared" si="31"/>
        <v/>
      </c>
      <c r="F56" s="329"/>
      <c r="G56" s="329"/>
      <c r="H56" s="330"/>
      <c r="I56" s="343" t="str">
        <f t="shared" si="49"/>
        <v/>
      </c>
      <c r="J56" s="344"/>
      <c r="K56" s="344"/>
      <c r="L56" s="344"/>
      <c r="M56" s="89" t="s">
        <v>201</v>
      </c>
      <c r="R56" s="1" t="s">
        <v>206</v>
      </c>
      <c r="AW56" s="106"/>
      <c r="BG56" s="23" t="s">
        <v>237</v>
      </c>
      <c r="BH56" s="160" t="str">
        <f t="shared" si="32"/>
        <v/>
      </c>
      <c r="BI56" s="160" t="str">
        <f t="shared" si="33"/>
        <v/>
      </c>
      <c r="BJ56" s="160" t="str">
        <f t="shared" si="34"/>
        <v/>
      </c>
      <c r="BK56" s="160" t="str">
        <f t="shared" si="35"/>
        <v/>
      </c>
      <c r="BL56" s="161" t="str">
        <f t="shared" si="36"/>
        <v/>
      </c>
      <c r="BM56" s="163">
        <f t="shared" si="37"/>
        <v>0</v>
      </c>
      <c r="BN56" s="160" t="str">
        <f t="shared" si="38"/>
        <v/>
      </c>
      <c r="BO56" s="160" t="str">
        <f t="shared" si="39"/>
        <v/>
      </c>
      <c r="BP56" s="160" t="str">
        <f t="shared" si="40"/>
        <v/>
      </c>
      <c r="BQ56" s="160" t="str">
        <f t="shared" si="41"/>
        <v/>
      </c>
      <c r="BR56" s="161" t="str">
        <f t="shared" si="42"/>
        <v/>
      </c>
      <c r="BS56" s="163">
        <f t="shared" si="29"/>
        <v>0</v>
      </c>
      <c r="BT56" s="160" t="str">
        <f t="shared" si="43"/>
        <v/>
      </c>
      <c r="BU56" s="160" t="str">
        <f t="shared" si="44"/>
        <v/>
      </c>
      <c r="BV56" s="160" t="str">
        <f t="shared" si="45"/>
        <v/>
      </c>
      <c r="BW56" s="160" t="str">
        <f t="shared" si="46"/>
        <v/>
      </c>
      <c r="BX56" s="161" t="str">
        <f t="shared" si="47"/>
        <v/>
      </c>
      <c r="BY56" s="163">
        <f t="shared" si="48"/>
        <v>0</v>
      </c>
      <c r="BZ56" s="158" t="e">
        <f t="shared" si="30"/>
        <v>#VALUE!</v>
      </c>
      <c r="CA56" s="34"/>
      <c r="CB56" s="34"/>
      <c r="CC56" s="34"/>
      <c r="CD56" s="34"/>
      <c r="CE56" s="34"/>
      <c r="CF56" s="34"/>
      <c r="CG56" s="34"/>
      <c r="CH56" s="34"/>
      <c r="CI56" s="34"/>
      <c r="CJ56" s="34"/>
      <c r="CK56" s="34"/>
      <c r="CL56" s="34"/>
      <c r="CM56" s="34"/>
      <c r="CN56" s="34"/>
      <c r="CO56" s="56"/>
      <c r="CP56" s="34"/>
      <c r="CR56" s="3"/>
      <c r="CS56" s="3"/>
      <c r="CT56" s="3"/>
      <c r="CU56" s="3"/>
    </row>
    <row r="57" spans="1:99" ht="18.75" customHeight="1">
      <c r="D57" s="156" t="s">
        <v>49</v>
      </c>
      <c r="E57" s="328" t="str">
        <f>IF(AE13="●","",IF(B13="","",B13))</f>
        <v/>
      </c>
      <c r="F57" s="329"/>
      <c r="G57" s="329"/>
      <c r="H57" s="330"/>
      <c r="I57" s="343" t="str">
        <f t="shared" si="49"/>
        <v/>
      </c>
      <c r="J57" s="344"/>
      <c r="K57" s="344"/>
      <c r="L57" s="344"/>
      <c r="M57" s="46" t="s">
        <v>201</v>
      </c>
      <c r="R57" s="1" t="s">
        <v>207</v>
      </c>
      <c r="AW57" s="106"/>
      <c r="BG57" s="23" t="s">
        <v>238</v>
      </c>
      <c r="BH57" s="160" t="str">
        <f t="shared" si="32"/>
        <v/>
      </c>
      <c r="BI57" s="160" t="str">
        <f t="shared" si="33"/>
        <v/>
      </c>
      <c r="BJ57" s="160" t="str">
        <f t="shared" si="34"/>
        <v/>
      </c>
      <c r="BK57" s="160" t="str">
        <f t="shared" si="35"/>
        <v/>
      </c>
      <c r="BL57" s="161" t="str">
        <f t="shared" si="36"/>
        <v/>
      </c>
      <c r="BM57" s="163">
        <f t="shared" si="37"/>
        <v>0</v>
      </c>
      <c r="BN57" s="160" t="str">
        <f t="shared" si="38"/>
        <v/>
      </c>
      <c r="BO57" s="160" t="str">
        <f t="shared" si="39"/>
        <v/>
      </c>
      <c r="BP57" s="160" t="str">
        <f t="shared" si="40"/>
        <v/>
      </c>
      <c r="BQ57" s="160" t="str">
        <f t="shared" si="41"/>
        <v/>
      </c>
      <c r="BR57" s="161" t="str">
        <f t="shared" si="42"/>
        <v/>
      </c>
      <c r="BS57" s="163">
        <f>IF(BN57="",0,IF(BQ$61&gt;BQ$51,BQ$51*BR57,BQ57))</f>
        <v>0</v>
      </c>
      <c r="BT57" s="160" t="str">
        <f t="shared" si="43"/>
        <v/>
      </c>
      <c r="BU57" s="160" t="str">
        <f t="shared" si="44"/>
        <v/>
      </c>
      <c r="BV57" s="160" t="str">
        <f t="shared" si="45"/>
        <v/>
      </c>
      <c r="BW57" s="160" t="str">
        <f t="shared" si="46"/>
        <v/>
      </c>
      <c r="BX57" s="161" t="str">
        <f t="shared" si="47"/>
        <v/>
      </c>
      <c r="BY57" s="163">
        <f t="shared" si="48"/>
        <v>0</v>
      </c>
      <c r="BZ57" s="158" t="e">
        <f t="shared" si="30"/>
        <v>#VALUE!</v>
      </c>
      <c r="CA57" s="34"/>
      <c r="CB57" s="34"/>
      <c r="CC57" s="34"/>
      <c r="CD57" s="34"/>
      <c r="CE57" s="34"/>
      <c r="CF57" s="34"/>
      <c r="CG57" s="34"/>
      <c r="CH57" s="34"/>
      <c r="CI57" s="34"/>
      <c r="CJ57" s="34"/>
      <c r="CK57" s="34"/>
      <c r="CL57" s="34"/>
      <c r="CM57" s="34"/>
      <c r="CN57" s="34"/>
      <c r="CO57" s="56"/>
      <c r="CP57" s="34"/>
      <c r="CR57" s="3"/>
      <c r="CS57" s="3"/>
      <c r="CT57" s="3"/>
      <c r="CU57" s="3"/>
    </row>
    <row r="58" spans="1:99" ht="18.75" customHeight="1">
      <c r="D58" s="156" t="s">
        <v>51</v>
      </c>
      <c r="E58" s="328" t="str">
        <f t="shared" ref="E58:E60" si="50">IF(AE14="●","",IF(B14="","",B14))</f>
        <v/>
      </c>
      <c r="F58" s="329"/>
      <c r="G58" s="329"/>
      <c r="H58" s="330"/>
      <c r="I58" s="343" t="str">
        <f t="shared" si="49"/>
        <v/>
      </c>
      <c r="J58" s="344"/>
      <c r="K58" s="344"/>
      <c r="L58" s="344"/>
      <c r="M58" s="46" t="s">
        <v>201</v>
      </c>
      <c r="R58" s="1" t="s">
        <v>270</v>
      </c>
      <c r="S58" s="131"/>
      <c r="AW58" s="106"/>
      <c r="BG58" s="23" t="s">
        <v>239</v>
      </c>
      <c r="BH58" s="160" t="str">
        <f t="shared" si="32"/>
        <v/>
      </c>
      <c r="BI58" s="160" t="str">
        <f t="shared" si="33"/>
        <v/>
      </c>
      <c r="BJ58" s="160" t="str">
        <f t="shared" si="34"/>
        <v/>
      </c>
      <c r="BK58" s="160" t="str">
        <f t="shared" si="35"/>
        <v/>
      </c>
      <c r="BL58" s="161" t="str">
        <f t="shared" si="36"/>
        <v/>
      </c>
      <c r="BM58" s="163">
        <f t="shared" si="37"/>
        <v>0</v>
      </c>
      <c r="BN58" s="160" t="str">
        <f t="shared" si="38"/>
        <v/>
      </c>
      <c r="BO58" s="160" t="str">
        <f t="shared" si="39"/>
        <v/>
      </c>
      <c r="BP58" s="160" t="str">
        <f t="shared" si="40"/>
        <v/>
      </c>
      <c r="BQ58" s="160" t="str">
        <f t="shared" si="41"/>
        <v/>
      </c>
      <c r="BR58" s="161" t="str">
        <f t="shared" si="42"/>
        <v/>
      </c>
      <c r="BS58" s="163">
        <f t="shared" ref="BS58:BS60" si="51">IF(BN58="",0,IF(BQ$61&gt;BQ$51,BQ$51*BR58,BQ58))</f>
        <v>0</v>
      </c>
      <c r="BT58" s="160" t="str">
        <f t="shared" si="43"/>
        <v/>
      </c>
      <c r="BU58" s="160" t="str">
        <f t="shared" si="44"/>
        <v/>
      </c>
      <c r="BV58" s="160" t="str">
        <f t="shared" si="45"/>
        <v/>
      </c>
      <c r="BW58" s="160" t="str">
        <f t="shared" si="46"/>
        <v/>
      </c>
      <c r="BX58" s="161" t="str">
        <f t="shared" si="47"/>
        <v/>
      </c>
      <c r="BY58" s="163">
        <f t="shared" si="48"/>
        <v>0</v>
      </c>
      <c r="BZ58" s="158" t="e">
        <f t="shared" si="30"/>
        <v>#VALUE!</v>
      </c>
      <c r="CA58" s="34"/>
      <c r="CB58" s="34"/>
      <c r="CC58" s="34"/>
      <c r="CD58" s="34"/>
      <c r="CE58" s="34"/>
      <c r="CF58" s="34"/>
      <c r="CG58" s="34"/>
      <c r="CH58" s="34"/>
      <c r="CI58" s="34"/>
      <c r="CJ58" s="34"/>
      <c r="CK58" s="34"/>
      <c r="CL58" s="34"/>
      <c r="CM58" s="34"/>
      <c r="CN58" s="34"/>
      <c r="CO58" s="56"/>
      <c r="CP58" s="34"/>
      <c r="CR58" s="3"/>
      <c r="CS58" s="3"/>
      <c r="CT58" s="3"/>
      <c r="CU58" s="3"/>
    </row>
    <row r="59" spans="1:99" ht="18.75" customHeight="1">
      <c r="D59" s="156" t="s">
        <v>53</v>
      </c>
      <c r="E59" s="328" t="str">
        <f t="shared" si="50"/>
        <v/>
      </c>
      <c r="F59" s="329"/>
      <c r="G59" s="329"/>
      <c r="H59" s="330"/>
      <c r="I59" s="343" t="str">
        <f t="shared" si="49"/>
        <v/>
      </c>
      <c r="J59" s="344"/>
      <c r="K59" s="344"/>
      <c r="L59" s="344"/>
      <c r="M59" s="46" t="s">
        <v>201</v>
      </c>
      <c r="R59" s="1" t="s">
        <v>208</v>
      </c>
      <c r="S59" s="131"/>
      <c r="AW59" s="106"/>
      <c r="BG59" s="23" t="s">
        <v>240</v>
      </c>
      <c r="BH59" s="160" t="str">
        <f t="shared" si="32"/>
        <v/>
      </c>
      <c r="BI59" s="160" t="str">
        <f t="shared" si="33"/>
        <v/>
      </c>
      <c r="BJ59" s="160" t="str">
        <f t="shared" si="34"/>
        <v/>
      </c>
      <c r="BK59" s="160" t="str">
        <f t="shared" si="35"/>
        <v/>
      </c>
      <c r="BL59" s="161" t="str">
        <f t="shared" si="36"/>
        <v/>
      </c>
      <c r="BM59" s="163">
        <f t="shared" si="37"/>
        <v>0</v>
      </c>
      <c r="BN59" s="160" t="str">
        <f t="shared" si="38"/>
        <v/>
      </c>
      <c r="BO59" s="160" t="str">
        <f t="shared" si="39"/>
        <v/>
      </c>
      <c r="BP59" s="160" t="str">
        <f t="shared" si="40"/>
        <v/>
      </c>
      <c r="BQ59" s="160" t="str">
        <f t="shared" si="41"/>
        <v/>
      </c>
      <c r="BR59" s="161" t="str">
        <f t="shared" si="42"/>
        <v/>
      </c>
      <c r="BS59" s="163">
        <f t="shared" si="51"/>
        <v>0</v>
      </c>
      <c r="BT59" s="160" t="str">
        <f t="shared" si="43"/>
        <v/>
      </c>
      <c r="BU59" s="160" t="str">
        <f t="shared" si="44"/>
        <v/>
      </c>
      <c r="BV59" s="160" t="str">
        <f t="shared" si="45"/>
        <v/>
      </c>
      <c r="BW59" s="160" t="str">
        <f t="shared" si="46"/>
        <v/>
      </c>
      <c r="BX59" s="161" t="str">
        <f t="shared" si="47"/>
        <v/>
      </c>
      <c r="BY59" s="163">
        <f t="shared" si="48"/>
        <v>0</v>
      </c>
      <c r="BZ59" s="158" t="e">
        <f t="shared" si="30"/>
        <v>#VALUE!</v>
      </c>
      <c r="CA59" s="34"/>
      <c r="CB59" s="34"/>
      <c r="CC59" s="34"/>
      <c r="CD59" s="34"/>
      <c r="CE59" s="34"/>
      <c r="CF59" s="34"/>
      <c r="CG59" s="34"/>
      <c r="CH59" s="34"/>
      <c r="CI59" s="34"/>
      <c r="CJ59" s="34"/>
      <c r="CK59" s="34"/>
      <c r="CL59" s="34"/>
      <c r="CM59" s="34"/>
      <c r="CN59" s="34"/>
      <c r="CO59" s="56"/>
      <c r="CP59" s="34"/>
      <c r="CR59" s="3"/>
      <c r="CS59" s="3"/>
      <c r="CT59" s="3"/>
      <c r="CU59" s="3"/>
    </row>
    <row r="60" spans="1:99" ht="18.75" customHeight="1">
      <c r="D60" s="156" t="s">
        <v>55</v>
      </c>
      <c r="E60" s="328" t="str">
        <f t="shared" si="50"/>
        <v/>
      </c>
      <c r="F60" s="329"/>
      <c r="G60" s="329"/>
      <c r="H60" s="330"/>
      <c r="I60" s="345" t="str">
        <f t="shared" si="49"/>
        <v/>
      </c>
      <c r="J60" s="346"/>
      <c r="K60" s="346"/>
      <c r="L60" s="346"/>
      <c r="M60" s="89" t="s">
        <v>201</v>
      </c>
      <c r="R60" s="1" t="str">
        <f>IF(S52&lt;&gt;I61,"　 差額分","")</f>
        <v>　 差額分</v>
      </c>
      <c r="U60" s="352" t="str">
        <f>IF(S52="","",IF(S52&lt;&gt;I61,(S52-I61),""))</f>
        <v/>
      </c>
      <c r="V60" s="352"/>
      <c r="W60" s="352"/>
      <c r="X60" s="352"/>
      <c r="Y60" s="1" t="str">
        <f>IF(S52&lt;&gt;I61,"円はご世帯で調整してください。","")</f>
        <v>円はご世帯で調整してください。</v>
      </c>
      <c r="AW60" s="106"/>
      <c r="BG60" s="23" t="s">
        <v>241</v>
      </c>
      <c r="BH60" s="160" t="str">
        <f t="shared" si="32"/>
        <v/>
      </c>
      <c r="BI60" s="160" t="str">
        <f t="shared" si="33"/>
        <v/>
      </c>
      <c r="BJ60" s="160" t="str">
        <f t="shared" si="34"/>
        <v/>
      </c>
      <c r="BK60" s="160" t="str">
        <f t="shared" si="35"/>
        <v/>
      </c>
      <c r="BL60" s="161" t="str">
        <f t="shared" si="36"/>
        <v/>
      </c>
      <c r="BM60" s="163">
        <f t="shared" si="37"/>
        <v>0</v>
      </c>
      <c r="BN60" s="160" t="str">
        <f t="shared" si="38"/>
        <v/>
      </c>
      <c r="BO60" s="160" t="str">
        <f t="shared" si="39"/>
        <v/>
      </c>
      <c r="BP60" s="160" t="str">
        <f t="shared" si="40"/>
        <v/>
      </c>
      <c r="BQ60" s="160" t="str">
        <f t="shared" si="41"/>
        <v/>
      </c>
      <c r="BR60" s="161" t="str">
        <f t="shared" si="42"/>
        <v/>
      </c>
      <c r="BS60" s="163">
        <f t="shared" si="51"/>
        <v>0</v>
      </c>
      <c r="BT60" s="160" t="str">
        <f t="shared" si="43"/>
        <v/>
      </c>
      <c r="BU60" s="160" t="str">
        <f t="shared" si="44"/>
        <v/>
      </c>
      <c r="BV60" s="160" t="str">
        <f t="shared" si="45"/>
        <v/>
      </c>
      <c r="BW60" s="160" t="str">
        <f t="shared" si="46"/>
        <v/>
      </c>
      <c r="BX60" s="161" t="str">
        <f t="shared" si="47"/>
        <v/>
      </c>
      <c r="BY60" s="163">
        <f t="shared" si="48"/>
        <v>0</v>
      </c>
      <c r="BZ60" s="158" t="e">
        <f t="shared" si="30"/>
        <v>#VALUE!</v>
      </c>
      <c r="CA60" s="34"/>
      <c r="CB60" s="34"/>
      <c r="CC60" s="34"/>
      <c r="CD60" s="34"/>
      <c r="CE60" s="34"/>
      <c r="CF60" s="34"/>
      <c r="CG60" s="34"/>
      <c r="CH60" s="34"/>
      <c r="CI60" s="34"/>
      <c r="CJ60" s="34"/>
      <c r="CK60" s="34"/>
      <c r="CL60" s="34"/>
      <c r="CM60" s="34"/>
      <c r="CN60" s="34"/>
      <c r="CO60" s="56"/>
      <c r="CP60" s="34"/>
      <c r="CR60" s="3"/>
      <c r="CS60" s="3"/>
      <c r="CT60" s="3"/>
      <c r="CU60" s="3"/>
    </row>
    <row r="61" spans="1:99" ht="18.75" customHeight="1">
      <c r="D61" s="332" t="s">
        <v>204</v>
      </c>
      <c r="E61" s="333"/>
      <c r="F61" s="333"/>
      <c r="G61" s="333"/>
      <c r="H61" s="334"/>
      <c r="I61" s="335">
        <f>SUM(I53:L60)</f>
        <v>0</v>
      </c>
      <c r="J61" s="336"/>
      <c r="K61" s="336"/>
      <c r="L61" s="336"/>
      <c r="M61" s="46" t="s">
        <v>201</v>
      </c>
      <c r="AW61" s="106"/>
      <c r="BG61" s="23"/>
      <c r="BH61" s="158">
        <f>SUM(BH53:BH60)</f>
        <v>0</v>
      </c>
      <c r="BI61" s="158">
        <f t="shared" ref="BI61:BZ61" si="52">SUM(BI53:BI60)</f>
        <v>0</v>
      </c>
      <c r="BJ61" s="158">
        <f t="shared" si="52"/>
        <v>0</v>
      </c>
      <c r="BK61" s="158">
        <f>SUM(BK53:BK60)</f>
        <v>0</v>
      </c>
      <c r="BL61" s="161">
        <f>SUM(BL53:BL60)</f>
        <v>0</v>
      </c>
      <c r="BM61" s="164">
        <f>SUM(BM53:BM60)</f>
        <v>0</v>
      </c>
      <c r="BN61" s="158">
        <f t="shared" si="52"/>
        <v>0</v>
      </c>
      <c r="BO61" s="158">
        <f t="shared" si="52"/>
        <v>0</v>
      </c>
      <c r="BP61" s="158">
        <f t="shared" si="52"/>
        <v>0</v>
      </c>
      <c r="BQ61" s="158">
        <f>SUM(BQ53:BQ60)</f>
        <v>0</v>
      </c>
      <c r="BR61" s="161">
        <f t="shared" ref="BR61:BS61" si="53">SUM(BR53:BR60)</f>
        <v>0</v>
      </c>
      <c r="BS61" s="164">
        <f t="shared" si="53"/>
        <v>0</v>
      </c>
      <c r="BT61" s="158">
        <f t="shared" si="52"/>
        <v>0</v>
      </c>
      <c r="BU61" s="158">
        <f t="shared" si="52"/>
        <v>0</v>
      </c>
      <c r="BV61" s="158">
        <f t="shared" si="52"/>
        <v>0</v>
      </c>
      <c r="BW61" s="158">
        <f t="shared" ref="BW61" si="54">SUM(BW53:BW60)</f>
        <v>0</v>
      </c>
      <c r="BX61" s="161">
        <f t="shared" ref="BX61" si="55">SUM(BX53:BX60)</f>
        <v>0</v>
      </c>
      <c r="BY61" s="164">
        <f>SUM(BY53:BY60)</f>
        <v>0</v>
      </c>
      <c r="BZ61" s="158" t="e">
        <f t="shared" si="52"/>
        <v>#VALUE!</v>
      </c>
      <c r="CA61" s="34"/>
      <c r="CB61" s="34"/>
      <c r="CC61" s="34"/>
      <c r="CD61" s="34"/>
      <c r="CE61" s="34"/>
      <c r="CF61" s="34"/>
      <c r="CG61" s="34"/>
      <c r="CH61" s="34"/>
      <c r="CI61" s="34"/>
      <c r="CJ61" s="34"/>
      <c r="CK61" s="34"/>
      <c r="CL61" s="34"/>
      <c r="CM61" s="34"/>
      <c r="CN61" s="34"/>
      <c r="CO61" s="56"/>
      <c r="CP61" s="34"/>
      <c r="CR61" s="3"/>
      <c r="CS61" s="3"/>
      <c r="CT61" s="3"/>
      <c r="CU61" s="3"/>
    </row>
    <row r="62" spans="1:99" ht="18.75" customHeight="1">
      <c r="AW62" s="106"/>
      <c r="BH62" s="34"/>
      <c r="BI62" s="34"/>
      <c r="BJ62" s="34"/>
      <c r="BK62" s="34"/>
      <c r="BL62" s="34"/>
      <c r="BM62" s="34"/>
      <c r="BN62" s="34"/>
      <c r="BO62" s="34"/>
      <c r="BP62" s="34"/>
      <c r="BQ62" s="34"/>
      <c r="BR62" s="34"/>
      <c r="BS62" s="34"/>
      <c r="BT62" s="34"/>
      <c r="BU62" s="34"/>
      <c r="BV62" s="34"/>
      <c r="BW62" s="34"/>
      <c r="BX62" s="34"/>
      <c r="BY62" s="34"/>
      <c r="BZ62" s="34"/>
      <c r="CA62" s="34"/>
      <c r="CB62" s="34"/>
      <c r="CC62" s="34"/>
      <c r="CD62" s="34"/>
      <c r="CE62" s="34"/>
      <c r="CF62" s="56"/>
      <c r="CG62" s="34"/>
    </row>
    <row r="63" spans="1:99" ht="18.75" customHeight="1">
      <c r="AW63" s="106"/>
      <c r="BG63" s="34"/>
      <c r="BH63" s="34"/>
      <c r="BI63" s="34"/>
      <c r="BJ63" s="34"/>
      <c r="BK63" s="34"/>
      <c r="BL63" s="34"/>
      <c r="BM63" s="34"/>
      <c r="BN63" s="34"/>
      <c r="BO63" s="34"/>
      <c r="BP63" s="34"/>
      <c r="BQ63" s="34"/>
      <c r="BR63" s="34"/>
      <c r="BS63" s="34"/>
      <c r="BT63" s="34"/>
      <c r="BU63" s="56"/>
      <c r="BV63" s="34"/>
      <c r="BX63" s="3"/>
      <c r="BY63" s="3"/>
      <c r="BZ63" s="3"/>
      <c r="CA63" s="3"/>
      <c r="CF63" s="1"/>
      <c r="CG63" s="34"/>
      <c r="CI63" s="1"/>
      <c r="CJ63" s="1"/>
      <c r="CK63" s="1"/>
      <c r="CL63" s="1"/>
    </row>
    <row r="64" spans="1:99" ht="18.75" customHeight="1">
      <c r="AW64" s="106"/>
      <c r="BG64" s="34"/>
      <c r="BH64" s="34"/>
      <c r="BI64" s="34"/>
      <c r="BJ64" s="34"/>
      <c r="BK64" s="34"/>
      <c r="BL64" s="34"/>
      <c r="BM64" s="34"/>
      <c r="BN64" s="34"/>
      <c r="BO64" s="34"/>
      <c r="BP64" s="34"/>
      <c r="BQ64" s="34"/>
      <c r="BR64" s="34"/>
      <c r="BS64" s="34"/>
      <c r="BT64" s="34"/>
      <c r="BU64" s="56"/>
      <c r="BV64" s="34"/>
      <c r="BX64" s="3"/>
      <c r="BY64" s="3"/>
      <c r="BZ64" s="3"/>
      <c r="CA64" s="3"/>
      <c r="CF64" s="1"/>
      <c r="CI64" s="1"/>
      <c r="CJ64" s="1"/>
      <c r="CK64" s="1"/>
      <c r="CL64" s="1"/>
    </row>
    <row r="65" spans="1:90" ht="18.75" customHeight="1">
      <c r="A65" s="166"/>
      <c r="B65" s="166" t="s">
        <v>209</v>
      </c>
      <c r="C65" s="167" t="s">
        <v>258</v>
      </c>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06"/>
      <c r="BG65" s="34"/>
      <c r="BH65" s="34"/>
      <c r="BI65" s="34"/>
      <c r="BJ65" s="34"/>
      <c r="BK65" s="34"/>
      <c r="BL65" s="34"/>
      <c r="BM65" s="34"/>
      <c r="BN65" s="34"/>
      <c r="BO65" s="34"/>
      <c r="BP65" s="34"/>
      <c r="BQ65" s="34"/>
      <c r="BR65" s="34"/>
      <c r="BS65" s="34"/>
      <c r="BT65" s="34"/>
      <c r="BU65" s="56"/>
      <c r="BV65" s="34"/>
      <c r="BX65" s="3"/>
      <c r="BY65" s="3"/>
      <c r="BZ65" s="3"/>
      <c r="CA65" s="3"/>
      <c r="CF65" s="1"/>
      <c r="CI65" s="1"/>
      <c r="CJ65" s="1"/>
      <c r="CK65" s="1"/>
      <c r="CL65" s="1"/>
    </row>
    <row r="66" spans="1:90" ht="18.75" customHeight="1">
      <c r="AW66" s="106"/>
      <c r="BG66" s="34"/>
      <c r="BH66" s="34"/>
      <c r="BI66" s="34"/>
      <c r="BJ66" s="34"/>
      <c r="BK66" s="34"/>
      <c r="BL66" s="34"/>
      <c r="BM66" s="34"/>
      <c r="BN66" s="34"/>
      <c r="BO66" s="34"/>
      <c r="BP66" s="34"/>
      <c r="BQ66" s="34"/>
      <c r="BR66" s="34"/>
      <c r="BS66" s="34"/>
      <c r="BT66" s="34"/>
      <c r="BU66" s="56"/>
      <c r="BV66" s="34"/>
      <c r="BX66" s="3"/>
      <c r="BY66" s="3"/>
      <c r="BZ66" s="3"/>
      <c r="CA66" s="3"/>
      <c r="CF66" s="1"/>
      <c r="CI66" s="1"/>
      <c r="CJ66" s="1"/>
      <c r="CK66" s="1"/>
      <c r="CL66" s="1"/>
    </row>
    <row r="67" spans="1:90" ht="18.75" customHeight="1">
      <c r="AW67" s="106"/>
      <c r="BG67" s="34"/>
      <c r="BH67" s="34"/>
      <c r="BI67" s="34"/>
      <c r="BJ67" s="34"/>
      <c r="BK67" s="34"/>
      <c r="BL67" s="34"/>
      <c r="BM67" s="34"/>
      <c r="BN67" s="34"/>
      <c r="BO67" s="34"/>
      <c r="BP67" s="34"/>
      <c r="BQ67" s="34"/>
      <c r="BR67" s="34"/>
      <c r="BS67" s="34"/>
      <c r="BT67" s="34"/>
      <c r="BU67" s="56"/>
      <c r="BV67" s="34"/>
      <c r="BX67" s="3"/>
      <c r="BY67" s="3"/>
      <c r="BZ67" s="3"/>
      <c r="CA67" s="3"/>
      <c r="CF67" s="1"/>
      <c r="CI67" s="1"/>
      <c r="CJ67" s="1"/>
      <c r="CK67" s="1"/>
      <c r="CL67" s="1"/>
    </row>
    <row r="68" spans="1:90" ht="18.75" customHeight="1">
      <c r="D68" s="340" t="s">
        <v>222</v>
      </c>
      <c r="E68" s="341"/>
      <c r="F68" s="342"/>
      <c r="G68" s="355" t="s">
        <v>219</v>
      </c>
      <c r="H68" s="355"/>
      <c r="I68" s="355"/>
      <c r="J68" s="355"/>
      <c r="K68" s="355"/>
      <c r="L68" s="355" t="s">
        <v>220</v>
      </c>
      <c r="M68" s="355"/>
      <c r="N68" s="355"/>
      <c r="O68" s="355"/>
      <c r="P68" s="355"/>
      <c r="Q68" s="355"/>
      <c r="R68" s="355"/>
      <c r="U68" s="1" t="s">
        <v>224</v>
      </c>
      <c r="AW68" s="106"/>
      <c r="BG68" s="34"/>
      <c r="BH68" s="34"/>
      <c r="BI68" s="34"/>
      <c r="BJ68" s="34"/>
      <c r="BK68" s="34"/>
      <c r="BL68" s="34"/>
      <c r="BM68" s="34"/>
      <c r="BN68" s="34"/>
      <c r="BO68" s="34"/>
      <c r="BP68" s="34"/>
      <c r="BQ68" s="34"/>
      <c r="BR68" s="34"/>
      <c r="BS68" s="34"/>
      <c r="BT68" s="34"/>
      <c r="BU68" s="56"/>
      <c r="BV68" s="34"/>
      <c r="BX68" s="3"/>
      <c r="BY68" s="3"/>
      <c r="BZ68" s="3"/>
      <c r="CA68" s="3"/>
      <c r="CF68" s="1"/>
      <c r="CI68" s="1"/>
      <c r="CJ68" s="1"/>
      <c r="CK68" s="1"/>
      <c r="CL68" s="1"/>
    </row>
    <row r="69" spans="1:90" ht="18.75" customHeight="1">
      <c r="D69" s="340" t="s">
        <v>210</v>
      </c>
      <c r="E69" s="341"/>
      <c r="F69" s="342"/>
      <c r="G69" s="331" t="str">
        <f>IF(S21="","",S21-G77*8)</f>
        <v/>
      </c>
      <c r="H69" s="331"/>
      <c r="I69" s="331"/>
      <c r="J69" s="331"/>
      <c r="K69" s="39" t="s">
        <v>201</v>
      </c>
      <c r="L69" s="356" t="s">
        <v>368</v>
      </c>
      <c r="M69" s="357"/>
      <c r="N69" s="357"/>
      <c r="O69" s="357"/>
      <c r="P69" s="357"/>
      <c r="Q69" s="357"/>
      <c r="R69" s="357"/>
      <c r="V69" s="1" t="s">
        <v>223</v>
      </c>
      <c r="AW69" s="106"/>
      <c r="BG69" s="34"/>
      <c r="BH69" s="34"/>
      <c r="BI69" s="34"/>
      <c r="BJ69" s="34"/>
      <c r="BK69" s="34"/>
      <c r="BL69" s="34"/>
      <c r="BM69" s="34"/>
      <c r="BN69" s="34"/>
      <c r="BO69" s="34"/>
      <c r="BP69" s="34"/>
      <c r="BQ69" s="34"/>
      <c r="BR69" s="34"/>
      <c r="BS69" s="34"/>
      <c r="BT69" s="34"/>
      <c r="BU69" s="56"/>
      <c r="BV69" s="34"/>
      <c r="BX69" s="3"/>
      <c r="BY69" s="3"/>
      <c r="BZ69" s="3"/>
      <c r="CA69" s="3"/>
      <c r="CF69" s="1"/>
      <c r="CI69" s="1"/>
      <c r="CJ69" s="1"/>
      <c r="CK69" s="1"/>
      <c r="CL69" s="1"/>
    </row>
    <row r="70" spans="1:90" ht="18.75" customHeight="1">
      <c r="D70" s="340" t="s">
        <v>211</v>
      </c>
      <c r="E70" s="341"/>
      <c r="F70" s="342"/>
      <c r="G70" s="331" t="str">
        <f>IF(S21="","",TRUNC(S21/9,-2))</f>
        <v/>
      </c>
      <c r="H70" s="331"/>
      <c r="I70" s="331"/>
      <c r="J70" s="331"/>
      <c r="K70" s="39" t="s">
        <v>201</v>
      </c>
      <c r="L70" s="356" t="s">
        <v>369</v>
      </c>
      <c r="M70" s="357"/>
      <c r="N70" s="357"/>
      <c r="O70" s="357"/>
      <c r="P70" s="357"/>
      <c r="Q70" s="357"/>
      <c r="R70" s="357"/>
      <c r="V70" s="1" t="s">
        <v>225</v>
      </c>
      <c r="AW70" s="106"/>
      <c r="BG70" s="34"/>
      <c r="BH70" s="34"/>
      <c r="BI70" s="34"/>
      <c r="BJ70" s="34"/>
      <c r="BK70" s="34"/>
      <c r="BL70" s="34"/>
      <c r="BM70" s="34"/>
      <c r="BN70" s="34"/>
      <c r="BO70" s="34"/>
      <c r="BP70" s="34"/>
      <c r="BQ70" s="34"/>
      <c r="BR70" s="34"/>
      <c r="BS70" s="34"/>
      <c r="BT70" s="34"/>
      <c r="BU70" s="56"/>
      <c r="BV70" s="34"/>
      <c r="BX70" s="3"/>
      <c r="BY70" s="3"/>
      <c r="BZ70" s="3"/>
      <c r="CA70" s="3"/>
      <c r="CF70" s="1"/>
      <c r="CI70" s="1"/>
      <c r="CJ70" s="1"/>
      <c r="CK70" s="1"/>
      <c r="CL70" s="1"/>
    </row>
    <row r="71" spans="1:90" ht="18.75" customHeight="1">
      <c r="D71" s="340" t="s">
        <v>212</v>
      </c>
      <c r="E71" s="341"/>
      <c r="F71" s="342"/>
      <c r="G71" s="331" t="str">
        <f>G70</f>
        <v/>
      </c>
      <c r="H71" s="331"/>
      <c r="I71" s="331"/>
      <c r="J71" s="331"/>
      <c r="K71" s="39" t="s">
        <v>201</v>
      </c>
      <c r="L71" s="356" t="s">
        <v>370</v>
      </c>
      <c r="M71" s="357"/>
      <c r="N71" s="357"/>
      <c r="O71" s="357"/>
      <c r="P71" s="357"/>
      <c r="Q71" s="357"/>
      <c r="R71" s="357"/>
      <c r="V71" s="1" t="s">
        <v>226</v>
      </c>
      <c r="AW71" s="106"/>
      <c r="BG71" s="34"/>
      <c r="BH71" s="34"/>
      <c r="BI71" s="34"/>
      <c r="BJ71" s="34"/>
      <c r="BK71" s="34"/>
      <c r="BL71" s="34"/>
      <c r="BM71" s="34"/>
      <c r="BN71" s="34"/>
      <c r="BO71" s="34"/>
      <c r="BP71" s="34"/>
      <c r="BQ71" s="34"/>
      <c r="BR71" s="34"/>
      <c r="BS71" s="34"/>
      <c r="BT71" s="34"/>
      <c r="BU71" s="56"/>
      <c r="BV71" s="34"/>
      <c r="BX71" s="3"/>
      <c r="BY71" s="3"/>
      <c r="BZ71" s="3"/>
      <c r="CA71" s="3"/>
      <c r="CF71" s="1"/>
      <c r="CI71" s="1"/>
      <c r="CJ71" s="1"/>
      <c r="CK71" s="1"/>
      <c r="CL71" s="1"/>
    </row>
    <row r="72" spans="1:90" ht="18.75" customHeight="1">
      <c r="D72" s="340" t="s">
        <v>213</v>
      </c>
      <c r="E72" s="341"/>
      <c r="F72" s="342"/>
      <c r="G72" s="331" t="str">
        <f t="shared" ref="G72:G77" si="56">G71</f>
        <v/>
      </c>
      <c r="H72" s="331"/>
      <c r="I72" s="331"/>
      <c r="J72" s="331"/>
      <c r="K72" s="39" t="s">
        <v>201</v>
      </c>
      <c r="L72" s="356" t="s">
        <v>371</v>
      </c>
      <c r="M72" s="357"/>
      <c r="N72" s="357"/>
      <c r="O72" s="357"/>
      <c r="P72" s="357"/>
      <c r="Q72" s="357"/>
      <c r="R72" s="357"/>
      <c r="V72" s="1" t="s">
        <v>261</v>
      </c>
      <c r="AW72" s="106"/>
      <c r="BG72" s="34"/>
      <c r="BH72" s="34"/>
      <c r="BI72" s="34"/>
      <c r="BJ72" s="34"/>
      <c r="BK72" s="34"/>
      <c r="BL72" s="34"/>
      <c r="BM72" s="34"/>
      <c r="BN72" s="34"/>
      <c r="BO72" s="34"/>
      <c r="BP72" s="34"/>
      <c r="BQ72" s="34"/>
      <c r="BR72" s="34"/>
      <c r="BS72" s="34"/>
      <c r="BT72" s="34"/>
      <c r="BU72" s="56"/>
      <c r="BV72" s="34"/>
      <c r="BX72" s="3"/>
      <c r="BY72" s="3"/>
      <c r="BZ72" s="3"/>
      <c r="CA72" s="3"/>
      <c r="CF72" s="1"/>
      <c r="CI72" s="1"/>
      <c r="CJ72" s="1"/>
      <c r="CK72" s="1"/>
      <c r="CL72" s="1"/>
    </row>
    <row r="73" spans="1:90" ht="18.75" customHeight="1">
      <c r="D73" s="340" t="s">
        <v>214</v>
      </c>
      <c r="E73" s="341"/>
      <c r="F73" s="342"/>
      <c r="G73" s="331" t="str">
        <f t="shared" si="56"/>
        <v/>
      </c>
      <c r="H73" s="331"/>
      <c r="I73" s="331"/>
      <c r="J73" s="331"/>
      <c r="K73" s="88" t="s">
        <v>201</v>
      </c>
      <c r="L73" s="356" t="s">
        <v>372</v>
      </c>
      <c r="M73" s="357"/>
      <c r="N73" s="357"/>
      <c r="O73" s="357"/>
      <c r="P73" s="357"/>
      <c r="Q73" s="357"/>
      <c r="R73" s="357"/>
      <c r="V73" s="1" t="s">
        <v>227</v>
      </c>
      <c r="AW73" s="106"/>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56"/>
    </row>
    <row r="74" spans="1:90" ht="18.75" customHeight="1">
      <c r="D74" s="340" t="s">
        <v>215</v>
      </c>
      <c r="E74" s="341"/>
      <c r="F74" s="342"/>
      <c r="G74" s="331" t="str">
        <f t="shared" si="56"/>
        <v/>
      </c>
      <c r="H74" s="331"/>
      <c r="I74" s="331"/>
      <c r="J74" s="331"/>
      <c r="K74" s="45" t="s">
        <v>201</v>
      </c>
      <c r="L74" s="356" t="s">
        <v>373</v>
      </c>
      <c r="M74" s="357"/>
      <c r="N74" s="357"/>
      <c r="O74" s="357"/>
      <c r="P74" s="357"/>
      <c r="Q74" s="357"/>
      <c r="R74" s="357"/>
      <c r="V74" s="1" t="s">
        <v>228</v>
      </c>
      <c r="AW74" s="106"/>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56"/>
      <c r="CG74" s="34"/>
    </row>
    <row r="75" spans="1:90" ht="18.75" customHeight="1">
      <c r="D75" s="340" t="s">
        <v>216</v>
      </c>
      <c r="E75" s="341"/>
      <c r="F75" s="342"/>
      <c r="G75" s="331" t="str">
        <f t="shared" si="56"/>
        <v/>
      </c>
      <c r="H75" s="331"/>
      <c r="I75" s="331"/>
      <c r="J75" s="331"/>
      <c r="K75" s="45" t="s">
        <v>201</v>
      </c>
      <c r="L75" s="356" t="s">
        <v>374</v>
      </c>
      <c r="M75" s="357"/>
      <c r="N75" s="357"/>
      <c r="O75" s="357"/>
      <c r="P75" s="357"/>
      <c r="Q75" s="357"/>
      <c r="R75" s="357"/>
      <c r="U75" s="1" t="s">
        <v>229</v>
      </c>
      <c r="AW75" s="106"/>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56"/>
      <c r="CG75" s="34"/>
    </row>
    <row r="76" spans="1:90" ht="18.75" customHeight="1">
      <c r="D76" s="340" t="s">
        <v>217</v>
      </c>
      <c r="E76" s="341"/>
      <c r="F76" s="342"/>
      <c r="G76" s="331" t="str">
        <f t="shared" si="56"/>
        <v/>
      </c>
      <c r="H76" s="331"/>
      <c r="I76" s="331"/>
      <c r="J76" s="331"/>
      <c r="K76" s="45" t="s">
        <v>201</v>
      </c>
      <c r="L76" s="356" t="s">
        <v>375</v>
      </c>
      <c r="M76" s="357"/>
      <c r="N76" s="357"/>
      <c r="O76" s="357"/>
      <c r="P76" s="357"/>
      <c r="Q76" s="357"/>
      <c r="R76" s="357"/>
      <c r="V76" s="1" t="s">
        <v>230</v>
      </c>
      <c r="AW76" s="106"/>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56"/>
      <c r="CG76" s="34"/>
    </row>
    <row r="77" spans="1:90" ht="18.75" customHeight="1">
      <c r="D77" s="340" t="s">
        <v>218</v>
      </c>
      <c r="E77" s="341"/>
      <c r="F77" s="342"/>
      <c r="G77" s="331" t="str">
        <f t="shared" si="56"/>
        <v/>
      </c>
      <c r="H77" s="331"/>
      <c r="I77" s="331"/>
      <c r="J77" s="331"/>
      <c r="K77" s="45" t="s">
        <v>201</v>
      </c>
      <c r="L77" s="358" t="s">
        <v>376</v>
      </c>
      <c r="M77" s="359"/>
      <c r="N77" s="359"/>
      <c r="O77" s="359"/>
      <c r="P77" s="359"/>
      <c r="Q77" s="359"/>
      <c r="R77" s="359"/>
      <c r="V77" s="1" t="s">
        <v>231</v>
      </c>
      <c r="AW77" s="106"/>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56"/>
      <c r="CG77" s="34"/>
    </row>
    <row r="78" spans="1:90" ht="18.75" customHeight="1">
      <c r="D78" s="332" t="s">
        <v>221</v>
      </c>
      <c r="E78" s="333"/>
      <c r="F78" s="334"/>
      <c r="G78" s="353">
        <f>SUM(G69:J77)</f>
        <v>0</v>
      </c>
      <c r="H78" s="354"/>
      <c r="I78" s="354"/>
      <c r="J78" s="354"/>
      <c r="K78" s="89" t="s">
        <v>201</v>
      </c>
      <c r="L78" s="45"/>
      <c r="M78" s="45"/>
      <c r="N78" s="45"/>
      <c r="O78" s="45"/>
      <c r="P78" s="45"/>
      <c r="Q78" s="45"/>
      <c r="R78" s="46"/>
      <c r="V78" s="1" t="s">
        <v>232</v>
      </c>
      <c r="AW78" s="106"/>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56"/>
      <c r="CG78" s="34"/>
    </row>
    <row r="79" spans="1:90" ht="18.75" customHeight="1">
      <c r="AW79" s="106"/>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56"/>
      <c r="CG79" s="34"/>
    </row>
    <row r="80" spans="1:90" ht="18.75" customHeight="1">
      <c r="E80" s="99" t="s">
        <v>266</v>
      </c>
      <c r="AW80" s="106"/>
      <c r="BH80" s="34"/>
      <c r="BI80" s="34"/>
      <c r="BJ80" s="34"/>
      <c r="BK80" s="34"/>
      <c r="BL80" s="34"/>
      <c r="BM80" s="34"/>
      <c r="BN80" s="34"/>
      <c r="BO80" s="34"/>
      <c r="BP80" s="34"/>
      <c r="BQ80" s="34"/>
      <c r="BR80" s="34"/>
      <c r="BS80" s="34"/>
      <c r="BT80" s="34"/>
      <c r="BU80" s="34"/>
      <c r="BV80" s="34"/>
      <c r="BW80" s="34"/>
      <c r="BX80" s="34"/>
      <c r="BY80" s="34"/>
      <c r="BZ80" s="34"/>
      <c r="CA80" s="34"/>
      <c r="CB80" s="34"/>
      <c r="CC80" s="34"/>
      <c r="CD80" s="34"/>
      <c r="CE80" s="34"/>
      <c r="CF80" s="56"/>
      <c r="CG80" s="34"/>
    </row>
    <row r="81" spans="3:85" ht="18.75" customHeight="1">
      <c r="E81" s="99" t="s">
        <v>267</v>
      </c>
      <c r="AW81" s="106"/>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56"/>
      <c r="CG81" s="34"/>
    </row>
    <row r="82" spans="3:85" ht="18.75" customHeight="1">
      <c r="F82" s="1" t="str">
        <f>"（例）Ｒ"&amp;A1&amp;".４から国保加入の手続きをＲ"&amp;A1&amp;".８に届け出た場合。⇒ 手続きした月の翌月（Ｒ"&amp;A1&amp;".９）に納税通知書が送付されますので、"</f>
        <v>（例）Ｒ6.４から国保加入の手続きをＲ6.８に届け出た場合。⇒ 手続きした月の翌月（Ｒ6.９）に納税通知書が送付されますので、</v>
      </c>
      <c r="AW82" s="106"/>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56"/>
      <c r="CG82" s="34"/>
    </row>
    <row r="83" spans="3:85" ht="18.75" customHeight="1">
      <c r="F83" s="1" t="str">
        <f>"　　　Ｒ"&amp;A1&amp;".４～Ｒ"&amp;A1+1&amp;".３までの12ケ月分を第3期から第9期に割り振った金額で納付書が作成されます。"</f>
        <v>　　　Ｒ6.４～Ｒ7.３までの12ケ月分を第3期から第9期に割り振った金額で納付書が作成されます。</v>
      </c>
      <c r="AW83" s="106"/>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56"/>
      <c r="CG83" s="34"/>
    </row>
    <row r="84" spans="3:85" ht="18.75" customHeight="1">
      <c r="F84" s="1" t="s">
        <v>259</v>
      </c>
      <c r="AW84" s="106"/>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56"/>
      <c r="CG84" s="34"/>
    </row>
    <row r="85" spans="3:85" ht="18.75" customHeight="1">
      <c r="AW85" s="106"/>
      <c r="BH85" s="34"/>
      <c r="BI85" s="34"/>
      <c r="BJ85" s="34"/>
      <c r="BK85" s="34"/>
      <c r="BL85" s="34"/>
      <c r="BM85" s="34"/>
      <c r="BN85" s="34"/>
      <c r="BO85" s="34"/>
      <c r="BP85" s="34"/>
      <c r="BQ85" s="34"/>
      <c r="BR85" s="34"/>
      <c r="BS85" s="34"/>
      <c r="BT85" s="34"/>
      <c r="BU85" s="34"/>
      <c r="BV85" s="34"/>
      <c r="BW85" s="34"/>
      <c r="BX85" s="34"/>
      <c r="BY85" s="34"/>
      <c r="BZ85" s="34"/>
      <c r="CA85" s="34"/>
      <c r="CB85" s="34"/>
      <c r="CC85" s="34"/>
      <c r="CD85" s="34"/>
      <c r="CE85" s="34"/>
      <c r="CF85" s="56"/>
      <c r="CG85" s="34"/>
    </row>
    <row r="86" spans="3:85" ht="18.75" customHeight="1">
      <c r="AW86" s="106"/>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56"/>
      <c r="CG86" s="34"/>
    </row>
    <row r="87" spans="3:85" ht="18.75" customHeight="1">
      <c r="C87" s="350" t="s">
        <v>233</v>
      </c>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W87" s="106"/>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56"/>
      <c r="CG87" s="34"/>
    </row>
    <row r="88" spans="3:85" ht="18.75" customHeight="1">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W88" s="106"/>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56"/>
      <c r="CG88" s="34"/>
    </row>
    <row r="89" spans="3:85" ht="18.75" customHeight="1" thickBot="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W89" s="106"/>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56"/>
      <c r="CG89" s="34"/>
    </row>
    <row r="90" spans="3:85" ht="18.75" customHeight="1" thickTop="1">
      <c r="AW90" s="106"/>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56"/>
      <c r="CG90" s="34"/>
    </row>
    <row r="91" spans="3:85" ht="18.75" customHeight="1">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56"/>
      <c r="CG91" s="34"/>
    </row>
    <row r="92" spans="3:85" ht="18.75" customHeight="1">
      <c r="BH92" s="34"/>
      <c r="BI92" s="34"/>
      <c r="BJ92" s="34"/>
      <c r="BK92" s="34"/>
      <c r="BL92" s="34"/>
      <c r="BM92" s="34"/>
      <c r="BN92" s="34"/>
      <c r="BO92" s="34"/>
      <c r="BP92" s="34"/>
      <c r="BQ92" s="34"/>
      <c r="BR92" s="34"/>
      <c r="BS92" s="34"/>
      <c r="BT92" s="34"/>
      <c r="BU92" s="34"/>
      <c r="BV92" s="34"/>
      <c r="BW92" s="34"/>
      <c r="BX92" s="34"/>
      <c r="BY92" s="34"/>
      <c r="BZ92" s="34"/>
      <c r="CA92" s="34"/>
      <c r="CB92" s="34"/>
      <c r="CC92" s="34"/>
      <c r="CD92" s="34"/>
      <c r="CE92" s="34"/>
      <c r="CF92" s="56"/>
      <c r="CG92" s="34"/>
    </row>
    <row r="93" spans="3:85" ht="18.75" customHeight="1">
      <c r="BH93" s="34"/>
      <c r="BI93" s="34"/>
      <c r="BJ93" s="34"/>
      <c r="BK93" s="34"/>
      <c r="BL93" s="34"/>
      <c r="BM93" s="34"/>
      <c r="BN93" s="34"/>
      <c r="BO93" s="34"/>
      <c r="BP93" s="34"/>
      <c r="BQ93" s="34"/>
      <c r="BR93" s="34"/>
      <c r="BS93" s="34"/>
      <c r="BT93" s="34"/>
      <c r="BU93" s="34"/>
      <c r="BV93" s="34"/>
      <c r="BW93" s="34"/>
      <c r="BX93" s="34"/>
      <c r="BY93" s="34"/>
      <c r="BZ93" s="34"/>
      <c r="CA93" s="34"/>
      <c r="CB93" s="34"/>
      <c r="CC93" s="34"/>
      <c r="CD93" s="34"/>
      <c r="CE93" s="34"/>
      <c r="CF93" s="56"/>
      <c r="CG93" s="34"/>
    </row>
    <row r="94" spans="3:85" ht="18.75" customHeight="1">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56"/>
      <c r="CG94" s="34"/>
    </row>
    <row r="95" spans="3:85" ht="18.75" customHeight="1">
      <c r="BH95" s="34"/>
      <c r="BI95" s="34"/>
      <c r="BJ95" s="34"/>
      <c r="BK95" s="34"/>
      <c r="BL95" s="34"/>
      <c r="BM95" s="34"/>
      <c r="BN95" s="34"/>
      <c r="BO95" s="34"/>
      <c r="BP95" s="34"/>
      <c r="BQ95" s="34"/>
      <c r="BR95" s="34"/>
      <c r="BS95" s="34"/>
      <c r="BT95" s="34"/>
      <c r="BU95" s="34"/>
      <c r="BV95" s="34"/>
      <c r="BW95" s="34"/>
      <c r="BX95" s="34"/>
      <c r="BY95" s="34"/>
      <c r="BZ95" s="34"/>
      <c r="CA95" s="34"/>
      <c r="CB95" s="34"/>
      <c r="CC95" s="34"/>
      <c r="CD95" s="34"/>
      <c r="CE95" s="34"/>
      <c r="CF95" s="56"/>
      <c r="CG95" s="34"/>
    </row>
    <row r="96" spans="3:85" ht="18.75" customHeight="1">
      <c r="BH96" s="34"/>
      <c r="BI96" s="34"/>
      <c r="BJ96" s="34"/>
      <c r="BK96" s="34"/>
      <c r="BL96" s="34"/>
      <c r="BM96" s="34"/>
      <c r="BN96" s="34"/>
      <c r="BO96" s="34"/>
      <c r="BP96" s="34"/>
      <c r="BQ96" s="34"/>
      <c r="BR96" s="34"/>
      <c r="BS96" s="34"/>
      <c r="BT96" s="34"/>
      <c r="BU96" s="34"/>
      <c r="BV96" s="34"/>
      <c r="BW96" s="34"/>
      <c r="BX96" s="34"/>
      <c r="BY96" s="34"/>
      <c r="BZ96" s="34"/>
      <c r="CA96" s="34"/>
      <c r="CB96" s="34"/>
      <c r="CC96" s="34"/>
      <c r="CD96" s="34"/>
      <c r="CE96" s="34"/>
      <c r="CF96" s="56"/>
      <c r="CG96" s="34"/>
    </row>
    <row r="97" spans="60:85" ht="18.75" customHeight="1">
      <c r="BH97" s="34"/>
      <c r="BI97" s="34"/>
      <c r="BJ97" s="34"/>
      <c r="BK97" s="34"/>
      <c r="BL97" s="34"/>
      <c r="BM97" s="34"/>
      <c r="BN97" s="34"/>
      <c r="BO97" s="34"/>
      <c r="BP97" s="34"/>
      <c r="BQ97" s="34"/>
      <c r="BR97" s="34"/>
      <c r="BS97" s="34"/>
      <c r="BT97" s="34"/>
      <c r="BU97" s="34"/>
      <c r="BV97" s="34"/>
      <c r="BW97" s="34"/>
      <c r="BX97" s="34"/>
      <c r="BY97" s="34"/>
      <c r="BZ97" s="34"/>
      <c r="CA97" s="34"/>
      <c r="CB97" s="34"/>
      <c r="CC97" s="34"/>
      <c r="CD97" s="34"/>
      <c r="CE97" s="34"/>
      <c r="CF97" s="56"/>
      <c r="CG97" s="34"/>
    </row>
    <row r="98" spans="60:85" ht="18.75" customHeight="1">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56"/>
      <c r="CG98" s="34"/>
    </row>
    <row r="99" spans="60:85" ht="18.75" customHeight="1">
      <c r="BH99" s="34"/>
      <c r="BI99" s="34"/>
      <c r="BJ99" s="34"/>
      <c r="BK99" s="34"/>
      <c r="BL99" s="34"/>
      <c r="BM99" s="34"/>
      <c r="BN99" s="34"/>
      <c r="BO99" s="34"/>
      <c r="BP99" s="34"/>
      <c r="BQ99" s="34"/>
      <c r="BR99" s="34"/>
      <c r="BS99" s="34"/>
      <c r="BT99" s="34"/>
      <c r="BU99" s="34"/>
      <c r="BV99" s="34"/>
      <c r="BW99" s="34"/>
      <c r="BX99" s="34"/>
      <c r="BY99" s="34"/>
      <c r="BZ99" s="34"/>
      <c r="CA99" s="34"/>
      <c r="CB99" s="34"/>
      <c r="CC99" s="34"/>
      <c r="CD99" s="34"/>
      <c r="CE99" s="34"/>
      <c r="CF99" s="56"/>
      <c r="CG99" s="34"/>
    </row>
    <row r="100" spans="60:85" ht="18.75" customHeight="1">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56"/>
      <c r="CG100" s="34"/>
    </row>
    <row r="101" spans="60:85" ht="18.75" customHeight="1">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56"/>
      <c r="CG101" s="34"/>
    </row>
    <row r="102" spans="60:85" ht="18.75" customHeight="1">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56"/>
      <c r="CG102" s="34"/>
    </row>
    <row r="103" spans="60:85" ht="18.75" customHeight="1">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56"/>
      <c r="CG103" s="34"/>
    </row>
    <row r="104" spans="60:85" ht="18.75" customHeight="1">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56"/>
      <c r="CG104" s="34"/>
    </row>
    <row r="105" spans="60:85" ht="18.75" customHeight="1">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56"/>
      <c r="CG105" s="34"/>
    </row>
    <row r="106" spans="60:85" ht="18.75" customHeight="1">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56"/>
      <c r="CG106" s="34"/>
    </row>
    <row r="107" spans="60:85" ht="18.75" customHeight="1">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56"/>
      <c r="CG107" s="34"/>
    </row>
    <row r="108" spans="60:85" ht="18.75" customHeight="1">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56"/>
      <c r="CG108" s="34"/>
    </row>
    <row r="109" spans="60:85" ht="18.75" customHeight="1">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56"/>
      <c r="CG109" s="34"/>
    </row>
    <row r="110" spans="60:85" ht="18.75" customHeight="1">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56"/>
      <c r="CG110" s="34"/>
    </row>
    <row r="111" spans="60:85" ht="18.75" customHeight="1">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56"/>
      <c r="CG111" s="34"/>
    </row>
    <row r="112" spans="60:85" ht="18.75" customHeight="1">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56"/>
      <c r="CG112" s="34"/>
    </row>
    <row r="113" spans="60:85" ht="18.75" customHeight="1">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56"/>
      <c r="CG113" s="34"/>
    </row>
    <row r="114" spans="60:85" ht="18.75" customHeight="1">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56"/>
      <c r="CG114" s="34"/>
    </row>
    <row r="115" spans="60:85" ht="18.75" customHeight="1">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56"/>
      <c r="CG115" s="34"/>
    </row>
    <row r="116" spans="60:85" ht="18.75" customHeight="1">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56"/>
      <c r="CG116" s="34"/>
    </row>
    <row r="117" spans="60:85" ht="18.75" customHeight="1">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56"/>
      <c r="CG117" s="34"/>
    </row>
    <row r="118" spans="60:85" ht="18.75" customHeight="1">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56"/>
      <c r="CG118" s="34"/>
    </row>
    <row r="119" spans="60:85" ht="18.75" customHeight="1">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56"/>
      <c r="CG119" s="34"/>
    </row>
    <row r="120" spans="60:85" ht="18.75" customHeight="1">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56"/>
      <c r="CG120" s="34"/>
    </row>
    <row r="121" spans="60:85" ht="18.75" customHeight="1">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56"/>
      <c r="CG121" s="34"/>
    </row>
    <row r="122" spans="60:85" ht="18.75" customHeight="1">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56"/>
      <c r="CG122" s="34"/>
    </row>
    <row r="123" spans="60:85" ht="18.75" customHeight="1">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56"/>
      <c r="CG123" s="34"/>
    </row>
    <row r="124" spans="60:85" ht="18.75" customHeight="1">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56"/>
      <c r="CG124" s="34"/>
    </row>
    <row r="125" spans="60:85" ht="18.75" customHeight="1">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56"/>
      <c r="CG125" s="34"/>
    </row>
    <row r="126" spans="60:85" ht="18.75" customHeight="1">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56"/>
      <c r="CG126" s="34"/>
    </row>
    <row r="127" spans="60:85" ht="18.75" customHeight="1">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56"/>
      <c r="CG127" s="34"/>
    </row>
    <row r="128" spans="60:85" ht="18.75" customHeight="1">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56"/>
      <c r="CG128" s="34"/>
    </row>
    <row r="129" spans="60:85" ht="18.75" customHeight="1">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56"/>
      <c r="CG129" s="34"/>
    </row>
    <row r="130" spans="60:85" ht="18.75" customHeight="1">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56"/>
      <c r="CG130" s="34"/>
    </row>
    <row r="131" spans="60:85" ht="18.75" customHeight="1">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56"/>
      <c r="CG131" s="34"/>
    </row>
    <row r="132" spans="60:85" ht="18.75" customHeight="1">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56"/>
      <c r="CG132" s="34"/>
    </row>
    <row r="133" spans="60:85" ht="18.75" customHeight="1">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56"/>
      <c r="CG133" s="34"/>
    </row>
    <row r="134" spans="60:85" ht="18.75" customHeight="1">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56"/>
      <c r="CG134" s="34"/>
    </row>
    <row r="135" spans="60:85" ht="18.75" customHeight="1">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56"/>
      <c r="CG135" s="34"/>
    </row>
    <row r="136" spans="60:85" ht="18.75" customHeight="1">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56"/>
      <c r="CG136" s="34"/>
    </row>
    <row r="137" spans="60:85" ht="18.75" customHeight="1">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56"/>
      <c r="CG137" s="34"/>
    </row>
    <row r="138" spans="60:85" ht="18.75" customHeight="1">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56"/>
      <c r="CG138" s="34"/>
    </row>
    <row r="139" spans="60:85" ht="18.75" customHeight="1">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56"/>
      <c r="CG139" s="34"/>
    </row>
    <row r="140" spans="60:85" ht="18.75" customHeight="1">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56"/>
      <c r="CG140" s="34"/>
    </row>
    <row r="141" spans="60:85" ht="18.75" customHeight="1">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56"/>
      <c r="CG141" s="34"/>
    </row>
    <row r="142" spans="60:85" ht="18.75" customHeight="1">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56"/>
      <c r="CG142" s="34"/>
    </row>
    <row r="143" spans="60:85" ht="18.75" customHeight="1">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56"/>
      <c r="CG143" s="34"/>
    </row>
    <row r="144" spans="60:85" ht="18.75" customHeight="1">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56"/>
      <c r="CG144" s="34"/>
    </row>
    <row r="145" spans="60:85" ht="18.75" customHeight="1">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56"/>
      <c r="CG145" s="34"/>
    </row>
    <row r="146" spans="60:85" ht="18.75" customHeight="1">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56"/>
      <c r="CG146" s="34"/>
    </row>
    <row r="147" spans="60:85" ht="18.75" customHeight="1">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56"/>
      <c r="CG147" s="34"/>
    </row>
    <row r="148" spans="60:85" ht="18.75" customHeight="1">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56"/>
      <c r="CG148" s="34"/>
    </row>
    <row r="149" spans="60:85" ht="18.75" customHeight="1">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56"/>
      <c r="CG149" s="34"/>
    </row>
    <row r="150" spans="60:85" ht="18.75" customHeight="1">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56"/>
      <c r="CG150" s="34"/>
    </row>
    <row r="151" spans="60:85" ht="18.75" customHeight="1">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56"/>
      <c r="CG151" s="34"/>
    </row>
    <row r="152" spans="60:85" ht="18.75" customHeight="1">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56"/>
      <c r="CG152" s="34"/>
    </row>
    <row r="153" spans="60:85" ht="18.75" customHeight="1">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56"/>
      <c r="CG153" s="34"/>
    </row>
    <row r="154" spans="60:85" ht="18.75" customHeight="1">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56"/>
      <c r="CG154" s="34"/>
    </row>
    <row r="155" spans="60:85" ht="18.75" customHeight="1">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56"/>
      <c r="CG155" s="34"/>
    </row>
    <row r="156" spans="60:85" ht="18.75" customHeight="1">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56"/>
      <c r="CG156" s="34"/>
    </row>
    <row r="157" spans="60:85" ht="18.75" customHeight="1">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56"/>
      <c r="CG157" s="34"/>
    </row>
    <row r="158" spans="60:85" ht="18.75" customHeight="1">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56"/>
      <c r="CG158" s="34"/>
    </row>
    <row r="159" spans="60:85" ht="18.75" customHeight="1">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56"/>
      <c r="CG159" s="34"/>
    </row>
    <row r="160" spans="60:85" ht="18.75" customHeight="1">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56"/>
      <c r="CG160" s="34"/>
    </row>
    <row r="161" spans="60:85" ht="18.75" customHeight="1">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56"/>
      <c r="CG161" s="34"/>
    </row>
    <row r="162" spans="60:85" ht="18.75" customHeight="1">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56"/>
      <c r="CG162" s="34"/>
    </row>
    <row r="163" spans="60:85" ht="18.75" customHeight="1">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56"/>
      <c r="CG163" s="34"/>
    </row>
    <row r="164" spans="60:85" ht="18.75" customHeight="1">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56"/>
      <c r="CG164" s="34"/>
    </row>
    <row r="165" spans="60:85" ht="18.75" customHeight="1">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56"/>
      <c r="CG165" s="34"/>
    </row>
    <row r="166" spans="60:85" ht="18.75" customHeight="1">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56"/>
      <c r="CG166" s="34"/>
    </row>
    <row r="167" spans="60:85" ht="18.75" customHeight="1">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56"/>
      <c r="CG167" s="34"/>
    </row>
    <row r="168" spans="60:85" ht="18.75" customHeight="1">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56"/>
      <c r="CG168" s="34"/>
    </row>
    <row r="169" spans="60:85" ht="18.75" customHeight="1">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56"/>
      <c r="CG169" s="34"/>
    </row>
    <row r="170" spans="60:85" ht="18.75" customHeight="1">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56"/>
      <c r="CG170" s="34"/>
    </row>
    <row r="171" spans="60:85" ht="18.75" customHeight="1">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56"/>
      <c r="CG171" s="34"/>
    </row>
    <row r="172" spans="60:85" ht="18.75" customHeight="1">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56"/>
      <c r="CG172" s="34"/>
    </row>
    <row r="173" spans="60:85" ht="18.75" customHeight="1">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56"/>
      <c r="CG173" s="34"/>
    </row>
    <row r="174" spans="60:85" ht="18.75" customHeight="1">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56"/>
      <c r="CG174" s="34"/>
    </row>
    <row r="175" spans="60:85" ht="18.75" customHeight="1">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56"/>
      <c r="CG175" s="34"/>
    </row>
    <row r="176" spans="60:85" ht="18.75" customHeight="1">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56"/>
      <c r="CG176" s="34"/>
    </row>
    <row r="177" spans="60:85" ht="18.75" customHeight="1">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56"/>
      <c r="CG177" s="34"/>
    </row>
    <row r="178" spans="60:85" ht="18.75" customHeight="1">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56"/>
      <c r="CG178" s="34"/>
    </row>
    <row r="179" spans="60:85" ht="18.75" customHeight="1">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56"/>
      <c r="CG179" s="34"/>
    </row>
    <row r="180" spans="60:85" ht="18.75" customHeight="1">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56"/>
      <c r="CG180" s="34"/>
    </row>
    <row r="181" spans="60:85" ht="18.75" customHeight="1">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56"/>
      <c r="CG181" s="34"/>
    </row>
    <row r="182" spans="60:85" ht="18.75" customHeight="1">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56"/>
      <c r="CG182" s="34"/>
    </row>
    <row r="183" spans="60:85" ht="18.75" customHeight="1">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56"/>
      <c r="CG183" s="34"/>
    </row>
    <row r="184" spans="60:85" ht="18.75" customHeight="1">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56"/>
      <c r="CG184" s="34"/>
    </row>
    <row r="185" spans="60:85" ht="18.75" customHeight="1">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56"/>
      <c r="CG185" s="34"/>
    </row>
    <row r="186" spans="60:85" ht="18.75" customHeight="1">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56"/>
      <c r="CG186" s="34"/>
    </row>
    <row r="187" spans="60:85" ht="18.75" customHeight="1">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56"/>
      <c r="CG187" s="34"/>
    </row>
    <row r="188" spans="60:85" ht="18.75" customHeight="1">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56"/>
      <c r="CG188" s="34"/>
    </row>
    <row r="189" spans="60:85" ht="18.75" customHeight="1">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56"/>
      <c r="CG189" s="34"/>
    </row>
    <row r="190" spans="60:85" ht="18.75" customHeight="1">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56"/>
      <c r="CG190" s="34"/>
    </row>
    <row r="191" spans="60:85" ht="18.75" customHeight="1">
      <c r="CF191" s="56"/>
      <c r="CG191" s="34"/>
    </row>
    <row r="192" spans="60:85" ht="18.75" customHeight="1">
      <c r="CG192" s="34"/>
    </row>
    <row r="193" spans="85:85" ht="18.75" customHeight="1">
      <c r="CG193" s="34"/>
    </row>
  </sheetData>
  <sheetProtection algorithmName="SHA-512" hashValue="lbnWtY9GgJ+kg6qcyeuvRwYnIlxPsYhNQGjLXH0pzf1HJRWLSoJNtwvEV+jk6qVDvZldquUNLaIpW5Fk1H8vKg==" saltValue="Ze58wLkqfUqc9i6Uczlrvg==" spinCount="100000" sheet="1" selectLockedCells="1"/>
  <mergeCells count="337">
    <mergeCell ref="C87:AT89"/>
    <mergeCell ref="U60:X60"/>
    <mergeCell ref="D78:F78"/>
    <mergeCell ref="G78:J78"/>
    <mergeCell ref="G68:K68"/>
    <mergeCell ref="L69:R69"/>
    <mergeCell ref="L70:R70"/>
    <mergeCell ref="L71:R71"/>
    <mergeCell ref="L72:R72"/>
    <mergeCell ref="L73:R73"/>
    <mergeCell ref="L74:R74"/>
    <mergeCell ref="L75:R75"/>
    <mergeCell ref="L76:R76"/>
    <mergeCell ref="L77:R77"/>
    <mergeCell ref="L68:R68"/>
    <mergeCell ref="D74:F74"/>
    <mergeCell ref="D75:F75"/>
    <mergeCell ref="D76:F76"/>
    <mergeCell ref="D77:F77"/>
    <mergeCell ref="G69:J69"/>
    <mergeCell ref="G70:J70"/>
    <mergeCell ref="G71:J71"/>
    <mergeCell ref="G72:J72"/>
    <mergeCell ref="G73:J73"/>
    <mergeCell ref="G74:J74"/>
    <mergeCell ref="G75:J75"/>
    <mergeCell ref="G76:J76"/>
    <mergeCell ref="G77:J77"/>
    <mergeCell ref="D61:H61"/>
    <mergeCell ref="I61:L61"/>
    <mergeCell ref="S52:X52"/>
    <mergeCell ref="D68:F68"/>
    <mergeCell ref="D69:F69"/>
    <mergeCell ref="D70:F70"/>
    <mergeCell ref="D71:F71"/>
    <mergeCell ref="D72:F72"/>
    <mergeCell ref="D73:F73"/>
    <mergeCell ref="I53:L53"/>
    <mergeCell ref="I54:L54"/>
    <mergeCell ref="I55:L55"/>
    <mergeCell ref="I56:L56"/>
    <mergeCell ref="I57:L57"/>
    <mergeCell ref="I58:L58"/>
    <mergeCell ref="I59:L59"/>
    <mergeCell ref="I60:L60"/>
    <mergeCell ref="I52:M52"/>
    <mergeCell ref="E52:H52"/>
    <mergeCell ref="E53:H53"/>
    <mergeCell ref="E54:H54"/>
    <mergeCell ref="E55:H55"/>
    <mergeCell ref="E56:H56"/>
    <mergeCell ref="E57:H57"/>
    <mergeCell ref="E58:H58"/>
    <mergeCell ref="E59:H59"/>
    <mergeCell ref="E60:H60"/>
    <mergeCell ref="AI36:AK36"/>
    <mergeCell ref="AO41:AQ41"/>
    <mergeCell ref="AO34:AQ34"/>
    <mergeCell ref="AO27:AQ27"/>
    <mergeCell ref="S22:X22"/>
    <mergeCell ref="BA9:BB9"/>
    <mergeCell ref="BA10:BB10"/>
    <mergeCell ref="BA11:BB11"/>
    <mergeCell ref="BA12:BB12"/>
    <mergeCell ref="BA13:BB13"/>
    <mergeCell ref="BA14:BB14"/>
    <mergeCell ref="BA15:BB15"/>
    <mergeCell ref="BA16:BB16"/>
    <mergeCell ref="BA17:BB17"/>
    <mergeCell ref="AA9:AB9"/>
    <mergeCell ref="AA10:AB10"/>
    <mergeCell ref="AA11:AB11"/>
    <mergeCell ref="AA12:AB12"/>
    <mergeCell ref="AA13:AB13"/>
    <mergeCell ref="AA14:AB14"/>
    <mergeCell ref="AA15:AB15"/>
    <mergeCell ref="AA16:AB16"/>
    <mergeCell ref="AC12:AD12"/>
    <mergeCell ref="AE12:AF12"/>
    <mergeCell ref="AG12:AJ12"/>
    <mergeCell ref="AK12:AN12"/>
    <mergeCell ref="CQ23:CV23"/>
    <mergeCell ref="CW23:DB23"/>
    <mergeCell ref="DC23:DH23"/>
    <mergeCell ref="DI23:DN23"/>
    <mergeCell ref="CQ24:CV24"/>
    <mergeCell ref="CW24:DB24"/>
    <mergeCell ref="DC24:DH24"/>
    <mergeCell ref="DI24:DN24"/>
    <mergeCell ref="CO23:CP27"/>
    <mergeCell ref="CQ25:CV25"/>
    <mergeCell ref="CW25:DB25"/>
    <mergeCell ref="DC25:DH25"/>
    <mergeCell ref="DI25:DN25"/>
    <mergeCell ref="CQ26:CV26"/>
    <mergeCell ref="CW26:DB26"/>
    <mergeCell ref="DC26:DH26"/>
    <mergeCell ref="DI26:DN26"/>
    <mergeCell ref="CQ27:CV27"/>
    <mergeCell ref="CW27:DB27"/>
    <mergeCell ref="DC27:DH27"/>
    <mergeCell ref="DI27:DN27"/>
    <mergeCell ref="DI20:DN20"/>
    <mergeCell ref="CQ21:CV21"/>
    <mergeCell ref="CW21:DB21"/>
    <mergeCell ref="DC21:DH21"/>
    <mergeCell ref="DI21:DN21"/>
    <mergeCell ref="CQ22:CV22"/>
    <mergeCell ref="CW22:DB22"/>
    <mergeCell ref="DC22:DH22"/>
    <mergeCell ref="DI22:DN22"/>
    <mergeCell ref="CW20:DB20"/>
    <mergeCell ref="DC20:DH20"/>
    <mergeCell ref="CW16:DN16"/>
    <mergeCell ref="CW17:DB17"/>
    <mergeCell ref="DC17:DH17"/>
    <mergeCell ref="DI17:DN17"/>
    <mergeCell ref="CQ18:CV18"/>
    <mergeCell ref="CW18:DB18"/>
    <mergeCell ref="DC18:DH18"/>
    <mergeCell ref="DI18:DN18"/>
    <mergeCell ref="CQ19:CV19"/>
    <mergeCell ref="CW19:DB19"/>
    <mergeCell ref="DC19:DH19"/>
    <mergeCell ref="DI19:DN19"/>
    <mergeCell ref="CO18:CP22"/>
    <mergeCell ref="CO16:CP17"/>
    <mergeCell ref="CO9:CQ9"/>
    <mergeCell ref="CO10:CQ10"/>
    <mergeCell ref="CO11:CQ11"/>
    <mergeCell ref="CO12:CQ12"/>
    <mergeCell ref="CO13:CQ13"/>
    <mergeCell ref="CO14:CQ14"/>
    <mergeCell ref="CR13:CT13"/>
    <mergeCell ref="CR12:CT12"/>
    <mergeCell ref="CR11:CT11"/>
    <mergeCell ref="CR10:CT10"/>
    <mergeCell ref="CR9:CT9"/>
    <mergeCell ref="CQ16:CV17"/>
    <mergeCell ref="CQ20:CV20"/>
    <mergeCell ref="CU2:DD3"/>
    <mergeCell ref="CO4:CQ4"/>
    <mergeCell ref="CO5:CQ5"/>
    <mergeCell ref="CO6:CQ6"/>
    <mergeCell ref="CO7:CQ7"/>
    <mergeCell ref="CO8:CQ8"/>
    <mergeCell ref="CR8:CT8"/>
    <mergeCell ref="CR7:CT7"/>
    <mergeCell ref="CR6:CT6"/>
    <mergeCell ref="CR5:CT5"/>
    <mergeCell ref="CR4:CT4"/>
    <mergeCell ref="CO2:CT2"/>
    <mergeCell ref="CO3:CQ3"/>
    <mergeCell ref="CR3:CT3"/>
    <mergeCell ref="A1:B2"/>
    <mergeCell ref="BH1:BH2"/>
    <mergeCell ref="B5:H5"/>
    <mergeCell ref="B8:E8"/>
    <mergeCell ref="F8:K8"/>
    <mergeCell ref="L8:P8"/>
    <mergeCell ref="Q8:U8"/>
    <mergeCell ref="V8:Z8"/>
    <mergeCell ref="AC8:AD8"/>
    <mergeCell ref="AE8:AF8"/>
    <mergeCell ref="AW8:AZ8"/>
    <mergeCell ref="BC8:BD8"/>
    <mergeCell ref="BE8:BF8"/>
    <mergeCell ref="BA8:BB8"/>
    <mergeCell ref="AA8:AB8"/>
    <mergeCell ref="C1:N2"/>
    <mergeCell ref="B10:E10"/>
    <mergeCell ref="F10:K10"/>
    <mergeCell ref="L10:P10"/>
    <mergeCell ref="Q10:U10"/>
    <mergeCell ref="V10:Z10"/>
    <mergeCell ref="AG8:AJ8"/>
    <mergeCell ref="AK8:AN8"/>
    <mergeCell ref="AO8:AR8"/>
    <mergeCell ref="AS8:AV8"/>
    <mergeCell ref="B9:E9"/>
    <mergeCell ref="F9:K9"/>
    <mergeCell ref="L9:P9"/>
    <mergeCell ref="Q9:U9"/>
    <mergeCell ref="V9:Z9"/>
    <mergeCell ref="AC9:AD9"/>
    <mergeCell ref="AC10:AD10"/>
    <mergeCell ref="AE10:AF10"/>
    <mergeCell ref="AG10:AJ10"/>
    <mergeCell ref="AK10:AN10"/>
    <mergeCell ref="AO10:AR10"/>
    <mergeCell ref="AS10:AV10"/>
    <mergeCell ref="AE9:AF9"/>
    <mergeCell ref="AG9:AJ9"/>
    <mergeCell ref="AK9:AN9"/>
    <mergeCell ref="AE11:AF11"/>
    <mergeCell ref="AG11:AJ11"/>
    <mergeCell ref="AK11:AN11"/>
    <mergeCell ref="AO11:AR11"/>
    <mergeCell ref="AS11:AV11"/>
    <mergeCell ref="AC11:AD11"/>
    <mergeCell ref="B12:E12"/>
    <mergeCell ref="F12:K12"/>
    <mergeCell ref="L12:P12"/>
    <mergeCell ref="Q12:U12"/>
    <mergeCell ref="V12:Z12"/>
    <mergeCell ref="B11:E11"/>
    <mergeCell ref="F11:K11"/>
    <mergeCell ref="L11:P11"/>
    <mergeCell ref="Q11:U11"/>
    <mergeCell ref="V11:Z11"/>
    <mergeCell ref="B14:E14"/>
    <mergeCell ref="F14:K14"/>
    <mergeCell ref="L14:P14"/>
    <mergeCell ref="Q14:U14"/>
    <mergeCell ref="V14:Z14"/>
    <mergeCell ref="B13:E13"/>
    <mergeCell ref="F13:K13"/>
    <mergeCell ref="L13:P13"/>
    <mergeCell ref="Q13:U13"/>
    <mergeCell ref="V13:Z13"/>
    <mergeCell ref="AC14:AD14"/>
    <mergeCell ref="AE14:AF14"/>
    <mergeCell ref="AG14:AJ14"/>
    <mergeCell ref="AK14:AN14"/>
    <mergeCell ref="AO14:AR14"/>
    <mergeCell ref="AS14:AV14"/>
    <mergeCell ref="AE13:AF13"/>
    <mergeCell ref="AG13:AJ13"/>
    <mergeCell ref="AK13:AN13"/>
    <mergeCell ref="AO13:AR13"/>
    <mergeCell ref="AS13:AV13"/>
    <mergeCell ref="AC13:AD13"/>
    <mergeCell ref="AE15:AF15"/>
    <mergeCell ref="AG15:AJ15"/>
    <mergeCell ref="AK15:AN15"/>
    <mergeCell ref="AO15:AR15"/>
    <mergeCell ref="AS15:AV15"/>
    <mergeCell ref="B16:E16"/>
    <mergeCell ref="F16:K16"/>
    <mergeCell ref="L16:P16"/>
    <mergeCell ref="Q16:U16"/>
    <mergeCell ref="V16:Z16"/>
    <mergeCell ref="B15:E15"/>
    <mergeCell ref="F15:K15"/>
    <mergeCell ref="L15:P15"/>
    <mergeCell ref="Q15:U15"/>
    <mergeCell ref="V15:Z15"/>
    <mergeCell ref="AC15:AD15"/>
    <mergeCell ref="AO16:AR16"/>
    <mergeCell ref="S21:X21"/>
    <mergeCell ref="C24:K24"/>
    <mergeCell ref="L24:P24"/>
    <mergeCell ref="Q24:U24"/>
    <mergeCell ref="V24:Z24"/>
    <mergeCell ref="AI29:AK29"/>
    <mergeCell ref="AC16:AD16"/>
    <mergeCell ref="AE16:AF16"/>
    <mergeCell ref="AG16:AJ16"/>
    <mergeCell ref="AK16:AN16"/>
    <mergeCell ref="C25:K25"/>
    <mergeCell ref="L25:O25"/>
    <mergeCell ref="Q25:T25"/>
    <mergeCell ref="V25:Y25"/>
    <mergeCell ref="C26:K26"/>
    <mergeCell ref="L26:O26"/>
    <mergeCell ref="Q26:T26"/>
    <mergeCell ref="V26:Y26"/>
    <mergeCell ref="C31:K31"/>
    <mergeCell ref="L31:O31"/>
    <mergeCell ref="Q31:T31"/>
    <mergeCell ref="V31:Y31"/>
    <mergeCell ref="AI31:AK31"/>
    <mergeCell ref="C27:K27"/>
    <mergeCell ref="L27:O27"/>
    <mergeCell ref="Q27:T27"/>
    <mergeCell ref="V27:Y27"/>
    <mergeCell ref="C28:K28"/>
    <mergeCell ref="L28:O28"/>
    <mergeCell ref="Q28:T28"/>
    <mergeCell ref="V28:Y28"/>
    <mergeCell ref="C29:K29"/>
    <mergeCell ref="L29:O29"/>
    <mergeCell ref="Q29:T29"/>
    <mergeCell ref="V29:Y29"/>
    <mergeCell ref="AB25:AF45"/>
    <mergeCell ref="AW16:AZ16"/>
    <mergeCell ref="AW9:AZ9"/>
    <mergeCell ref="AS16:AV16"/>
    <mergeCell ref="AI43:AK43"/>
    <mergeCell ref="AI45:AK45"/>
    <mergeCell ref="AI38:AK38"/>
    <mergeCell ref="C34:K34"/>
    <mergeCell ref="L34:O34"/>
    <mergeCell ref="Q34:T34"/>
    <mergeCell ref="V34:Y34"/>
    <mergeCell ref="C35:K35"/>
    <mergeCell ref="L35:O35"/>
    <mergeCell ref="Q35:T35"/>
    <mergeCell ref="V35:Y35"/>
    <mergeCell ref="C32:K32"/>
    <mergeCell ref="L32:O32"/>
    <mergeCell ref="Q32:T32"/>
    <mergeCell ref="V32:Y32"/>
    <mergeCell ref="C33:K33"/>
    <mergeCell ref="L33:O33"/>
    <mergeCell ref="Q33:T33"/>
    <mergeCell ref="V33:Y33"/>
    <mergeCell ref="C30:K30"/>
    <mergeCell ref="L30:Z30"/>
    <mergeCell ref="AO9:AR9"/>
    <mergeCell ref="AS9:AV9"/>
    <mergeCell ref="BE9:BF9"/>
    <mergeCell ref="BE10:BF10"/>
    <mergeCell ref="BE11:BF11"/>
    <mergeCell ref="BE12:BF12"/>
    <mergeCell ref="BE13:BF13"/>
    <mergeCell ref="BE14:BF14"/>
    <mergeCell ref="BE15:BF15"/>
    <mergeCell ref="AW10:AZ10"/>
    <mergeCell ref="AW11:AZ11"/>
    <mergeCell ref="AW12:AZ12"/>
    <mergeCell ref="AW13:AZ13"/>
    <mergeCell ref="AW14:AZ14"/>
    <mergeCell ref="AW15:AZ15"/>
    <mergeCell ref="AO12:AR12"/>
    <mergeCell ref="AS12:AV12"/>
    <mergeCell ref="BE16:BF16"/>
    <mergeCell ref="BC17:BD17"/>
    <mergeCell ref="BE17:BF17"/>
    <mergeCell ref="BC9:BD9"/>
    <mergeCell ref="BC10:BD10"/>
    <mergeCell ref="BC11:BD11"/>
    <mergeCell ref="BC12:BD12"/>
    <mergeCell ref="BC13:BD13"/>
    <mergeCell ref="BC14:BD14"/>
    <mergeCell ref="BC15:BD15"/>
    <mergeCell ref="BC16:BD16"/>
  </mergeCells>
  <phoneticPr fontId="2"/>
  <dataValidations count="5">
    <dataValidation type="list" allowBlank="1" showInputMessage="1" showErrorMessage="1" error="年齢区分を選択してください。" sqref="F9:K16" xr:uid="{00000000-0002-0000-0000-000000000000}">
      <formula1>age</formula1>
    </dataValidation>
    <dataValidation type="list" allowBlank="1" showInputMessage="1" showErrorMessage="1" error="加入期間を選択してください。" sqref="B5:H5" xr:uid="{00000000-0002-0000-0000-000001000000}">
      <formula1>$CG$9:$CG$21</formula1>
    </dataValidation>
    <dataValidation imeMode="hiragana" allowBlank="1" showInputMessage="1" showErrorMessage="1" sqref="B9:E16" xr:uid="{00000000-0002-0000-0000-000002000000}"/>
    <dataValidation imeMode="disabled" allowBlank="1" showInputMessage="1" showErrorMessage="1" sqref="L9:Z16" xr:uid="{00000000-0002-0000-0000-000003000000}"/>
    <dataValidation type="list" allowBlank="1" showInputMessage="1" showErrorMessage="1" sqref="AA9:AF16" xr:uid="{00000000-0002-0000-0000-000004000000}">
      <formula1>$BO$2:$BO$3</formula1>
    </dataValidation>
  </dataValidations>
  <pageMargins left="0.70866141732283472" right="0.70866141732283472" top="0.74803149606299213" bottom="0.74803149606299213" header="0.31496062992125984" footer="0.31496062992125984"/>
  <pageSetup paperSize="9" scale="58" fitToHeight="0" orientation="landscape" r:id="rId1"/>
  <rowBreaks count="1" manualBreakCount="1">
    <brk id="45"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J134"/>
  <sheetViews>
    <sheetView showGridLines="0" showRowColHeaders="0" zoomScale="70" zoomScaleNormal="70" workbookViewId="0">
      <selection activeCell="AO70" sqref="AO70"/>
    </sheetView>
  </sheetViews>
  <sheetFormatPr defaultColWidth="4" defaultRowHeight="18.75" customHeight="1"/>
  <cols>
    <col min="1" max="39" width="4" style="172"/>
    <col min="40" max="40" width="13.5" style="172" bestFit="1" customWidth="1"/>
    <col min="41" max="58" width="4" style="172"/>
    <col min="59" max="59" width="14.25" style="172" bestFit="1" customWidth="1"/>
    <col min="60" max="16384" width="4" style="172"/>
  </cols>
  <sheetData>
    <row r="1" spans="2:57" ht="18.75" customHeight="1">
      <c r="B1" s="360">
        <f>試算シート!A1</f>
        <v>6</v>
      </c>
      <c r="C1" s="360"/>
      <c r="D1" s="361" t="s">
        <v>1</v>
      </c>
      <c r="E1" s="361"/>
      <c r="F1" s="361"/>
      <c r="G1" s="361"/>
      <c r="H1" s="361"/>
      <c r="I1" s="361"/>
      <c r="J1" s="361"/>
      <c r="K1" s="361"/>
      <c r="L1" s="361"/>
      <c r="M1" s="361"/>
      <c r="N1" s="361"/>
      <c r="O1" s="361"/>
      <c r="P1" s="171"/>
      <c r="Q1" s="171"/>
      <c r="R1" s="171"/>
      <c r="S1" s="171"/>
      <c r="U1" s="171"/>
      <c r="V1" s="171"/>
      <c r="W1" s="171"/>
      <c r="X1" s="171"/>
      <c r="Y1" s="171"/>
      <c r="Z1" s="171"/>
      <c r="AA1" s="171"/>
      <c r="AB1" s="171"/>
      <c r="AC1" s="171"/>
      <c r="AD1" s="171"/>
      <c r="AE1" s="171"/>
      <c r="AF1" s="171"/>
      <c r="AG1" s="171"/>
      <c r="AH1" s="171"/>
    </row>
    <row r="2" spans="2:57" ht="18.75" customHeight="1">
      <c r="B2" s="360"/>
      <c r="C2" s="360"/>
      <c r="D2" s="361"/>
      <c r="E2" s="361"/>
      <c r="F2" s="361"/>
      <c r="G2" s="361"/>
      <c r="H2" s="361"/>
      <c r="I2" s="361"/>
      <c r="J2" s="361"/>
      <c r="K2" s="361"/>
      <c r="L2" s="361"/>
      <c r="M2" s="361"/>
      <c r="N2" s="361"/>
      <c r="O2" s="361"/>
      <c r="P2" s="171"/>
      <c r="Q2" s="171"/>
      <c r="R2" s="171"/>
      <c r="S2" s="171"/>
      <c r="U2" s="171"/>
      <c r="V2" s="171"/>
      <c r="W2" s="171"/>
      <c r="X2" s="171"/>
      <c r="Y2" s="171"/>
      <c r="Z2" s="171"/>
      <c r="AA2" s="171"/>
      <c r="AB2" s="171"/>
      <c r="AC2" s="171"/>
      <c r="AD2" s="171"/>
      <c r="AE2" s="171"/>
      <c r="AF2" s="171"/>
      <c r="AG2" s="171"/>
      <c r="AI2" s="173" t="s">
        <v>272</v>
      </c>
      <c r="AJ2" s="174"/>
      <c r="AK2" s="175"/>
      <c r="AL2" s="175"/>
      <c r="AM2" s="175"/>
      <c r="AN2" s="175"/>
      <c r="AO2" s="171"/>
      <c r="AP2" s="171"/>
      <c r="AQ2" s="171"/>
    </row>
    <row r="3" spans="2:57" ht="18.75" customHeight="1">
      <c r="O3" s="171"/>
      <c r="P3" s="171"/>
      <c r="Q3" s="171"/>
      <c r="R3" s="171"/>
      <c r="S3" s="171"/>
      <c r="U3" s="171"/>
      <c r="V3" s="171"/>
      <c r="W3" s="171"/>
      <c r="X3" s="171"/>
      <c r="Y3" s="171"/>
      <c r="Z3" s="171"/>
      <c r="AA3" s="171"/>
      <c r="AB3" s="171"/>
      <c r="AC3" s="171"/>
      <c r="AD3" s="171"/>
      <c r="AE3" s="171"/>
      <c r="AF3" s="171"/>
      <c r="AG3" s="171"/>
      <c r="AH3" s="171"/>
      <c r="AI3" s="176"/>
      <c r="AJ3" s="177"/>
      <c r="AK3" s="177"/>
      <c r="AL3" s="177"/>
      <c r="AM3" s="177"/>
      <c r="AN3" s="178" t="str">
        <f>"令和"&amp;試算シート!A1-1&amp;"年分　　　給与所得の源泉徴収票"</f>
        <v>令和5年分　　　給与所得の源泉徴収票</v>
      </c>
      <c r="AO3" s="177"/>
      <c r="AP3" s="177"/>
      <c r="AQ3" s="177"/>
      <c r="AR3" s="179"/>
      <c r="AS3" s="179"/>
      <c r="AT3" s="179"/>
      <c r="AU3" s="179"/>
      <c r="AV3" s="179"/>
      <c r="AW3" s="179"/>
      <c r="AX3" s="179"/>
      <c r="AY3" s="179"/>
      <c r="AZ3" s="179"/>
      <c r="BA3" s="179"/>
      <c r="BB3" s="179"/>
      <c r="BC3" s="179"/>
      <c r="BD3" s="180"/>
    </row>
    <row r="4" spans="2:57" ht="18.75" customHeight="1">
      <c r="B4" s="172" t="s">
        <v>10</v>
      </c>
      <c r="O4" s="171"/>
      <c r="P4" s="171"/>
      <c r="Q4" s="171"/>
      <c r="R4" s="171"/>
      <c r="S4" s="171"/>
      <c r="U4" s="171"/>
      <c r="V4" s="171"/>
      <c r="W4" s="171"/>
      <c r="X4" s="171"/>
      <c r="Y4" s="171"/>
      <c r="Z4" s="171"/>
      <c r="AA4" s="171"/>
      <c r="AB4" s="171"/>
      <c r="AC4" s="171"/>
      <c r="AD4" s="171"/>
      <c r="AE4" s="171"/>
      <c r="AF4" s="171"/>
      <c r="AG4" s="171"/>
      <c r="AH4" s="171"/>
      <c r="AI4" s="181"/>
      <c r="AJ4" s="362" t="s">
        <v>273</v>
      </c>
      <c r="AK4" s="362"/>
      <c r="AL4" s="364" t="s">
        <v>274</v>
      </c>
      <c r="AM4" s="366" t="s">
        <v>275</v>
      </c>
      <c r="AN4" s="366"/>
      <c r="AO4" s="366"/>
      <c r="AP4" s="366"/>
      <c r="AQ4" s="366"/>
      <c r="AR4" s="366"/>
      <c r="AS4" s="366"/>
      <c r="AT4" s="366"/>
      <c r="AU4" s="367" t="s">
        <v>276</v>
      </c>
      <c r="AV4" s="369"/>
      <c r="AW4" s="369"/>
      <c r="AX4" s="369"/>
      <c r="AY4" s="369"/>
      <c r="AZ4" s="369"/>
      <c r="BA4" s="369"/>
      <c r="BB4" s="369"/>
      <c r="BC4" s="369"/>
      <c r="BD4" s="182"/>
    </row>
    <row r="5" spans="2:57" ht="18.75" customHeight="1">
      <c r="C5" s="370" t="s">
        <v>13</v>
      </c>
      <c r="D5" s="370"/>
      <c r="E5" s="370"/>
      <c r="F5" s="370"/>
      <c r="G5" s="370"/>
      <c r="H5" s="370"/>
      <c r="I5" s="370"/>
      <c r="O5" s="171"/>
      <c r="P5" s="171"/>
      <c r="Q5" s="171"/>
      <c r="R5" s="171"/>
      <c r="S5" s="171"/>
      <c r="U5" s="171"/>
      <c r="V5" s="171"/>
      <c r="W5" s="171"/>
      <c r="X5" s="171"/>
      <c r="Y5" s="171"/>
      <c r="Z5" s="171"/>
      <c r="AA5" s="171"/>
      <c r="AB5" s="171"/>
      <c r="AC5" s="171"/>
      <c r="AD5" s="171"/>
      <c r="AE5" s="171"/>
      <c r="AF5" s="171"/>
      <c r="AG5" s="171"/>
      <c r="AH5" s="171"/>
      <c r="AI5" s="181"/>
      <c r="AJ5" s="362"/>
      <c r="AK5" s="362"/>
      <c r="AL5" s="364"/>
      <c r="AM5" s="366"/>
      <c r="AN5" s="366"/>
      <c r="AO5" s="366"/>
      <c r="AP5" s="366"/>
      <c r="AQ5" s="366"/>
      <c r="AR5" s="366"/>
      <c r="AS5" s="366"/>
      <c r="AT5" s="366"/>
      <c r="AU5" s="367"/>
      <c r="AV5" s="369"/>
      <c r="AW5" s="369"/>
      <c r="AX5" s="369"/>
      <c r="AY5" s="369"/>
      <c r="AZ5" s="369"/>
      <c r="BA5" s="369"/>
      <c r="BB5" s="369"/>
      <c r="BC5" s="369"/>
      <c r="BD5" s="182"/>
    </row>
    <row r="6" spans="2:57" ht="18.75" customHeight="1">
      <c r="O6" s="171"/>
      <c r="P6" s="171"/>
      <c r="Q6" s="171"/>
      <c r="R6" s="171"/>
      <c r="S6" s="171"/>
      <c r="U6" s="171"/>
      <c r="V6" s="171"/>
      <c r="W6" s="171"/>
      <c r="X6" s="171"/>
      <c r="Y6" s="171"/>
      <c r="Z6" s="171"/>
      <c r="AA6" s="171"/>
      <c r="AB6" s="171"/>
      <c r="AC6" s="171"/>
      <c r="AD6" s="171"/>
      <c r="AE6" s="171"/>
      <c r="AF6" s="171"/>
      <c r="AG6" s="171"/>
      <c r="AH6" s="171"/>
      <c r="AI6" s="181"/>
      <c r="AJ6" s="362"/>
      <c r="AK6" s="362"/>
      <c r="AL6" s="364"/>
      <c r="AM6" s="366"/>
      <c r="AN6" s="366"/>
      <c r="AO6" s="366"/>
      <c r="AP6" s="366"/>
      <c r="AQ6" s="366"/>
      <c r="AR6" s="366"/>
      <c r="AS6" s="366"/>
      <c r="AT6" s="366"/>
      <c r="AU6" s="367"/>
      <c r="AV6" s="371" t="s">
        <v>286</v>
      </c>
      <c r="AW6" s="371"/>
      <c r="AX6" s="371"/>
      <c r="AY6" s="371"/>
      <c r="AZ6" s="371"/>
      <c r="BA6" s="371"/>
      <c r="BB6" s="371"/>
      <c r="BC6" s="371"/>
      <c r="BD6" s="182"/>
    </row>
    <row r="7" spans="2:57" ht="18.75" customHeight="1">
      <c r="B7" s="172" t="s">
        <v>15</v>
      </c>
      <c r="O7" s="171"/>
      <c r="P7" s="171"/>
      <c r="Q7" s="171"/>
      <c r="R7" s="171"/>
      <c r="S7" s="171"/>
      <c r="T7" s="171"/>
      <c r="U7" s="171"/>
      <c r="V7" s="171"/>
      <c r="W7" s="183"/>
      <c r="X7" s="171"/>
      <c r="Y7" s="171"/>
      <c r="Z7" s="171"/>
      <c r="AA7" s="171"/>
      <c r="AB7" s="171"/>
      <c r="AC7" s="171"/>
      <c r="AD7" s="171"/>
      <c r="AE7" s="171"/>
      <c r="AF7" s="171"/>
      <c r="AG7" s="171"/>
      <c r="AH7" s="171"/>
      <c r="AI7" s="184"/>
      <c r="AJ7" s="363"/>
      <c r="AK7" s="363"/>
      <c r="AL7" s="365"/>
      <c r="AM7" s="366"/>
      <c r="AN7" s="366"/>
      <c r="AO7" s="366"/>
      <c r="AP7" s="366"/>
      <c r="AQ7" s="366"/>
      <c r="AR7" s="366"/>
      <c r="AS7" s="366"/>
      <c r="AT7" s="366"/>
      <c r="AU7" s="368"/>
      <c r="AV7" s="371"/>
      <c r="AW7" s="371"/>
      <c r="AX7" s="371"/>
      <c r="AY7" s="371"/>
      <c r="AZ7" s="371"/>
      <c r="BA7" s="371"/>
      <c r="BB7" s="371"/>
      <c r="BC7" s="371"/>
      <c r="BD7" s="182"/>
    </row>
    <row r="8" spans="2:57" ht="18.75" customHeight="1" thickBot="1">
      <c r="B8" s="185"/>
      <c r="C8" s="372" t="s">
        <v>16</v>
      </c>
      <c r="D8" s="373"/>
      <c r="E8" s="373"/>
      <c r="F8" s="374"/>
      <c r="G8" s="375" t="s">
        <v>193</v>
      </c>
      <c r="H8" s="375"/>
      <c r="I8" s="375"/>
      <c r="J8" s="375"/>
      <c r="K8" s="375"/>
      <c r="L8" s="375"/>
      <c r="M8" s="372" t="s">
        <v>17</v>
      </c>
      <c r="N8" s="373"/>
      <c r="O8" s="373"/>
      <c r="P8" s="373"/>
      <c r="Q8" s="374"/>
      <c r="R8" s="372" t="s">
        <v>18</v>
      </c>
      <c r="S8" s="373"/>
      <c r="T8" s="373"/>
      <c r="U8" s="373"/>
      <c r="V8" s="374"/>
      <c r="W8" s="376" t="s">
        <v>19</v>
      </c>
      <c r="X8" s="377"/>
      <c r="Y8" s="377"/>
      <c r="Z8" s="377"/>
      <c r="AA8" s="378"/>
      <c r="AB8" s="379" t="s">
        <v>159</v>
      </c>
      <c r="AC8" s="379"/>
      <c r="AD8" s="379" t="s">
        <v>20</v>
      </c>
      <c r="AE8" s="379"/>
      <c r="AF8" s="379" t="s">
        <v>21</v>
      </c>
      <c r="AG8" s="379"/>
      <c r="AI8" s="184"/>
      <c r="AJ8" s="380" t="s">
        <v>277</v>
      </c>
      <c r="AK8" s="380"/>
      <c r="AL8" s="380"/>
      <c r="AM8" s="380"/>
      <c r="AN8" s="396" t="s">
        <v>278</v>
      </c>
      <c r="AO8" s="396"/>
      <c r="AP8" s="396"/>
      <c r="AQ8" s="396"/>
      <c r="AR8" s="397" t="s">
        <v>279</v>
      </c>
      <c r="AS8" s="397"/>
      <c r="AT8" s="397"/>
      <c r="AU8" s="397"/>
      <c r="AV8" s="397" t="s">
        <v>280</v>
      </c>
      <c r="AW8" s="397"/>
      <c r="AX8" s="397"/>
      <c r="AY8" s="397"/>
      <c r="AZ8" s="380" t="s">
        <v>281</v>
      </c>
      <c r="BA8" s="380"/>
      <c r="BB8" s="380"/>
      <c r="BC8" s="380"/>
      <c r="BD8" s="182"/>
    </row>
    <row r="9" spans="2:57" ht="18.75" customHeight="1" thickTop="1" thickBot="1">
      <c r="B9" s="186" t="s">
        <v>42</v>
      </c>
      <c r="C9" s="381" t="s">
        <v>282</v>
      </c>
      <c r="D9" s="382"/>
      <c r="E9" s="382"/>
      <c r="F9" s="383"/>
      <c r="G9" s="384" t="s">
        <v>12</v>
      </c>
      <c r="H9" s="384"/>
      <c r="I9" s="384"/>
      <c r="J9" s="384"/>
      <c r="K9" s="384"/>
      <c r="L9" s="384"/>
      <c r="M9" s="385"/>
      <c r="N9" s="386"/>
      <c r="O9" s="386"/>
      <c r="P9" s="386"/>
      <c r="Q9" s="387"/>
      <c r="R9" s="388"/>
      <c r="S9" s="389"/>
      <c r="T9" s="389"/>
      <c r="U9" s="389"/>
      <c r="V9" s="389"/>
      <c r="W9" s="390">
        <v>2000000</v>
      </c>
      <c r="X9" s="391"/>
      <c r="Y9" s="391"/>
      <c r="Z9" s="391"/>
      <c r="AA9" s="392"/>
      <c r="AB9" s="393"/>
      <c r="AC9" s="384"/>
      <c r="AD9" s="384"/>
      <c r="AE9" s="384"/>
      <c r="AF9" s="384" t="s">
        <v>283</v>
      </c>
      <c r="AG9" s="384"/>
      <c r="AI9" s="184"/>
      <c r="AJ9" s="394" t="s">
        <v>284</v>
      </c>
      <c r="AK9" s="394"/>
      <c r="AL9" s="394"/>
      <c r="AM9" s="395"/>
      <c r="AN9" s="398">
        <v>4000000</v>
      </c>
      <c r="AO9" s="399"/>
      <c r="AP9" s="399"/>
      <c r="AQ9" s="400"/>
      <c r="AR9" s="401"/>
      <c r="AS9" s="402"/>
      <c r="AT9" s="402"/>
      <c r="AU9" s="402"/>
      <c r="AV9" s="402"/>
      <c r="AW9" s="402"/>
      <c r="AX9" s="402"/>
      <c r="AY9" s="402"/>
      <c r="AZ9" s="403">
        <v>150000</v>
      </c>
      <c r="BA9" s="403"/>
      <c r="BB9" s="403"/>
      <c r="BC9" s="403"/>
      <c r="BD9" s="182"/>
    </row>
    <row r="10" spans="2:57" ht="18.75" customHeight="1" thickTop="1" thickBot="1">
      <c r="B10" s="186" t="s">
        <v>44</v>
      </c>
      <c r="C10" s="381" t="s">
        <v>285</v>
      </c>
      <c r="D10" s="382"/>
      <c r="E10" s="382"/>
      <c r="F10" s="383"/>
      <c r="G10" s="384" t="s">
        <v>12</v>
      </c>
      <c r="H10" s="384"/>
      <c r="I10" s="384"/>
      <c r="J10" s="384"/>
      <c r="K10" s="384"/>
      <c r="L10" s="384"/>
      <c r="M10" s="388"/>
      <c r="N10" s="389"/>
      <c r="O10" s="389"/>
      <c r="P10" s="389"/>
      <c r="Q10" s="389"/>
      <c r="R10" s="404">
        <v>1000000</v>
      </c>
      <c r="S10" s="405"/>
      <c r="T10" s="405"/>
      <c r="U10" s="405"/>
      <c r="V10" s="406"/>
      <c r="W10" s="407"/>
      <c r="X10" s="407"/>
      <c r="Y10" s="407"/>
      <c r="Z10" s="407"/>
      <c r="AA10" s="408"/>
      <c r="AB10" s="384"/>
      <c r="AC10" s="384"/>
      <c r="AD10" s="384"/>
      <c r="AE10" s="384"/>
      <c r="AF10" s="384"/>
      <c r="AG10" s="384"/>
      <c r="AI10" s="184"/>
      <c r="AJ10" s="187"/>
      <c r="AK10" s="188"/>
      <c r="AL10" s="188"/>
      <c r="AM10" s="189"/>
      <c r="AN10" s="190"/>
      <c r="AO10" s="191"/>
      <c r="AP10" s="192"/>
      <c r="AQ10" s="193"/>
      <c r="AR10" s="194"/>
      <c r="AS10" s="194"/>
      <c r="AT10" s="195"/>
      <c r="AU10" s="196"/>
      <c r="AV10" s="197"/>
      <c r="AW10" s="198"/>
      <c r="AX10" s="197"/>
      <c r="AY10" s="198"/>
      <c r="AZ10" s="197"/>
      <c r="BA10" s="198"/>
      <c r="BB10" s="197"/>
      <c r="BC10" s="198"/>
      <c r="BD10" s="182"/>
    </row>
    <row r="11" spans="2:57" ht="18.75" customHeight="1" thickTop="1" thickBot="1">
      <c r="B11" s="186" t="s">
        <v>0</v>
      </c>
      <c r="C11" s="381" t="s">
        <v>286</v>
      </c>
      <c r="D11" s="382"/>
      <c r="E11" s="382"/>
      <c r="F11" s="383"/>
      <c r="G11" s="384" t="s">
        <v>9</v>
      </c>
      <c r="H11" s="384"/>
      <c r="I11" s="384"/>
      <c r="J11" s="384"/>
      <c r="K11" s="384"/>
      <c r="L11" s="409"/>
      <c r="M11" s="410">
        <v>4000000</v>
      </c>
      <c r="N11" s="411"/>
      <c r="O11" s="411"/>
      <c r="P11" s="411"/>
      <c r="Q11" s="412"/>
      <c r="R11" s="407"/>
      <c r="S11" s="407"/>
      <c r="T11" s="407"/>
      <c r="U11" s="407"/>
      <c r="V11" s="408"/>
      <c r="W11" s="385"/>
      <c r="X11" s="386"/>
      <c r="Y11" s="386"/>
      <c r="Z11" s="386"/>
      <c r="AA11" s="387"/>
      <c r="AB11" s="384"/>
      <c r="AC11" s="384"/>
      <c r="AD11" s="384" t="s">
        <v>283</v>
      </c>
      <c r="AE11" s="384"/>
      <c r="AF11" s="384"/>
      <c r="AG11" s="384"/>
      <c r="AI11" s="184"/>
      <c r="AJ11" s="199"/>
      <c r="AK11" s="200"/>
      <c r="AL11" s="200"/>
      <c r="AM11" s="201"/>
      <c r="AN11" s="192"/>
      <c r="AO11" s="202"/>
      <c r="AP11" s="195"/>
      <c r="AQ11" s="194"/>
      <c r="AR11" s="194"/>
      <c r="AS11" s="194"/>
      <c r="AT11" s="195"/>
      <c r="AU11" s="196"/>
      <c r="AV11" s="192"/>
      <c r="AW11" s="202"/>
      <c r="AX11" s="192"/>
      <c r="AY11" s="202"/>
      <c r="AZ11" s="192"/>
      <c r="BA11" s="202"/>
      <c r="BB11" s="192"/>
      <c r="BC11" s="202"/>
      <c r="BD11" s="182"/>
    </row>
    <row r="12" spans="2:57" ht="18.75" customHeight="1" thickTop="1">
      <c r="B12" s="186" t="s">
        <v>47</v>
      </c>
      <c r="C12" s="381" t="s">
        <v>287</v>
      </c>
      <c r="D12" s="382"/>
      <c r="E12" s="382"/>
      <c r="F12" s="383"/>
      <c r="G12" s="384" t="s">
        <v>6</v>
      </c>
      <c r="H12" s="384"/>
      <c r="I12" s="384"/>
      <c r="J12" s="384"/>
      <c r="K12" s="384"/>
      <c r="L12" s="384"/>
      <c r="M12" s="413"/>
      <c r="N12" s="407"/>
      <c r="O12" s="407"/>
      <c r="P12" s="407"/>
      <c r="Q12" s="408"/>
      <c r="R12" s="385"/>
      <c r="S12" s="386"/>
      <c r="T12" s="386"/>
      <c r="U12" s="386"/>
      <c r="V12" s="387"/>
      <c r="W12" s="385"/>
      <c r="X12" s="386"/>
      <c r="Y12" s="386"/>
      <c r="Z12" s="386"/>
      <c r="AA12" s="387"/>
      <c r="AB12" s="384"/>
      <c r="AC12" s="384"/>
      <c r="AD12" s="384"/>
      <c r="AE12" s="384"/>
      <c r="AF12" s="384"/>
      <c r="AG12" s="384"/>
      <c r="AI12" s="203" t="s">
        <v>288</v>
      </c>
      <c r="AL12" s="204"/>
      <c r="AM12" s="204"/>
      <c r="AN12" s="204"/>
      <c r="AO12" s="204"/>
      <c r="AP12" s="204"/>
      <c r="AQ12" s="204"/>
      <c r="AR12" s="204"/>
      <c r="AS12" s="204"/>
      <c r="AT12" s="204"/>
      <c r="AU12" s="204"/>
      <c r="AV12" s="204"/>
      <c r="AW12" s="204"/>
      <c r="AX12" s="204"/>
      <c r="AY12" s="204"/>
      <c r="AZ12" s="204"/>
      <c r="BA12" s="204"/>
      <c r="BB12" s="204"/>
      <c r="BC12" s="204"/>
      <c r="BD12" s="205"/>
      <c r="BE12" s="205"/>
    </row>
    <row r="13" spans="2:57" ht="18.75" customHeight="1">
      <c r="B13" s="186" t="s">
        <v>49</v>
      </c>
      <c r="C13" s="381"/>
      <c r="D13" s="382"/>
      <c r="E13" s="382"/>
      <c r="F13" s="383"/>
      <c r="G13" s="384"/>
      <c r="H13" s="384"/>
      <c r="I13" s="384"/>
      <c r="J13" s="384"/>
      <c r="K13" s="384"/>
      <c r="L13" s="384"/>
      <c r="M13" s="385"/>
      <c r="N13" s="386"/>
      <c r="O13" s="386"/>
      <c r="P13" s="386"/>
      <c r="Q13" s="387"/>
      <c r="R13" s="385"/>
      <c r="S13" s="386"/>
      <c r="T13" s="386"/>
      <c r="U13" s="386"/>
      <c r="V13" s="387"/>
      <c r="W13" s="385"/>
      <c r="X13" s="386"/>
      <c r="Y13" s="386"/>
      <c r="Z13" s="386"/>
      <c r="AA13" s="387"/>
      <c r="AB13" s="384"/>
      <c r="AC13" s="384"/>
      <c r="AD13" s="384"/>
      <c r="AE13" s="384"/>
      <c r="AF13" s="384"/>
      <c r="AG13" s="384"/>
      <c r="AI13" s="206" t="s">
        <v>289</v>
      </c>
      <c r="AL13" s="204"/>
      <c r="AM13" s="204"/>
      <c r="AN13" s="204"/>
      <c r="AO13" s="204"/>
      <c r="AP13" s="204"/>
      <c r="AQ13" s="204"/>
      <c r="AR13" s="204"/>
      <c r="AS13" s="204"/>
      <c r="AT13" s="204"/>
      <c r="AU13" s="204"/>
      <c r="AV13" s="204"/>
      <c r="AW13" s="204"/>
      <c r="AX13" s="204"/>
      <c r="AY13" s="204"/>
      <c r="AZ13" s="204"/>
      <c r="BA13" s="204"/>
      <c r="BB13" s="204"/>
      <c r="BC13" s="204"/>
      <c r="BD13" s="205"/>
    </row>
    <row r="14" spans="2:57" ht="18.75" customHeight="1">
      <c r="B14" s="186" t="s">
        <v>51</v>
      </c>
      <c r="C14" s="381"/>
      <c r="D14" s="382"/>
      <c r="E14" s="382"/>
      <c r="F14" s="383"/>
      <c r="G14" s="384"/>
      <c r="H14" s="384"/>
      <c r="I14" s="384"/>
      <c r="J14" s="384"/>
      <c r="K14" s="384"/>
      <c r="L14" s="384"/>
      <c r="M14" s="385"/>
      <c r="N14" s="386"/>
      <c r="O14" s="386"/>
      <c r="P14" s="386"/>
      <c r="Q14" s="387"/>
      <c r="R14" s="385"/>
      <c r="S14" s="386"/>
      <c r="T14" s="386"/>
      <c r="U14" s="386"/>
      <c r="V14" s="387"/>
      <c r="W14" s="385"/>
      <c r="X14" s="386"/>
      <c r="Y14" s="386"/>
      <c r="Z14" s="386"/>
      <c r="AA14" s="387"/>
      <c r="AB14" s="384"/>
      <c r="AC14" s="384"/>
      <c r="AD14" s="384"/>
      <c r="AE14" s="384"/>
      <c r="AF14" s="384"/>
      <c r="AG14" s="384"/>
    </row>
    <row r="15" spans="2:57" ht="18.75" customHeight="1">
      <c r="B15" s="186" t="s">
        <v>53</v>
      </c>
      <c r="C15" s="381"/>
      <c r="D15" s="382"/>
      <c r="E15" s="382"/>
      <c r="F15" s="383"/>
      <c r="G15" s="384"/>
      <c r="H15" s="384"/>
      <c r="I15" s="384"/>
      <c r="J15" s="384"/>
      <c r="K15" s="384"/>
      <c r="L15" s="384"/>
      <c r="M15" s="385"/>
      <c r="N15" s="386"/>
      <c r="O15" s="386"/>
      <c r="P15" s="386"/>
      <c r="Q15" s="387"/>
      <c r="R15" s="385"/>
      <c r="S15" s="386"/>
      <c r="T15" s="386"/>
      <c r="U15" s="386"/>
      <c r="V15" s="387"/>
      <c r="W15" s="385"/>
      <c r="X15" s="386"/>
      <c r="Y15" s="386"/>
      <c r="Z15" s="386"/>
      <c r="AA15" s="387"/>
      <c r="AB15" s="384"/>
      <c r="AC15" s="384"/>
      <c r="AD15" s="384"/>
      <c r="AE15" s="384"/>
      <c r="AF15" s="384"/>
      <c r="AG15" s="384"/>
    </row>
    <row r="16" spans="2:57" ht="18.75" customHeight="1">
      <c r="B16" s="186" t="s">
        <v>55</v>
      </c>
      <c r="C16" s="381"/>
      <c r="D16" s="382"/>
      <c r="E16" s="382"/>
      <c r="F16" s="383"/>
      <c r="G16" s="384"/>
      <c r="H16" s="384"/>
      <c r="I16" s="384"/>
      <c r="J16" s="384"/>
      <c r="K16" s="384"/>
      <c r="L16" s="384"/>
      <c r="M16" s="385"/>
      <c r="N16" s="386"/>
      <c r="O16" s="386"/>
      <c r="P16" s="386"/>
      <c r="Q16" s="387"/>
      <c r="R16" s="385"/>
      <c r="S16" s="386"/>
      <c r="T16" s="386"/>
      <c r="U16" s="386"/>
      <c r="V16" s="387"/>
      <c r="W16" s="385"/>
      <c r="X16" s="386"/>
      <c r="Y16" s="386"/>
      <c r="Z16" s="386"/>
      <c r="AA16" s="387"/>
      <c r="AB16" s="384"/>
      <c r="AC16" s="384"/>
      <c r="AD16" s="384"/>
      <c r="AE16" s="384"/>
      <c r="AF16" s="384"/>
      <c r="AG16" s="384"/>
      <c r="AI16" s="173" t="s">
        <v>290</v>
      </c>
      <c r="AJ16" s="174"/>
      <c r="AK16" s="174"/>
      <c r="AL16" s="174"/>
      <c r="AM16" s="174"/>
      <c r="AN16" s="174"/>
    </row>
    <row r="17" spans="2:61" ht="18.75" customHeight="1">
      <c r="D17" s="207"/>
      <c r="AD17" s="208"/>
      <c r="AK17" s="209"/>
      <c r="AL17" s="179"/>
      <c r="AM17" s="179"/>
      <c r="AN17" s="178" t="str">
        <f>"令和"&amp;B1-1&amp;"年分　公的年金等の源泉徴収票"</f>
        <v>令和5年分　公的年金等の源泉徴収票</v>
      </c>
      <c r="AO17" s="179"/>
      <c r="AP17" s="179"/>
      <c r="AQ17" s="179"/>
      <c r="AR17" s="179"/>
      <c r="AS17" s="179"/>
      <c r="AT17" s="179"/>
      <c r="AU17" s="179"/>
      <c r="AV17" s="179"/>
      <c r="AW17" s="179"/>
      <c r="AX17" s="179"/>
      <c r="AY17" s="179"/>
      <c r="AZ17" s="179"/>
      <c r="BA17" s="180"/>
    </row>
    <row r="18" spans="2:61" ht="18.75" customHeight="1">
      <c r="B18" s="210" t="s">
        <v>291</v>
      </c>
      <c r="AK18" s="184"/>
      <c r="AL18" s="414" t="s">
        <v>292</v>
      </c>
      <c r="AM18" s="415"/>
      <c r="AN18" s="395" t="s">
        <v>293</v>
      </c>
      <c r="AO18" s="420"/>
      <c r="AP18" s="421"/>
      <c r="AQ18" s="422" t="s">
        <v>275</v>
      </c>
      <c r="AR18" s="423"/>
      <c r="AS18" s="423"/>
      <c r="AT18" s="423"/>
      <c r="AU18" s="423"/>
      <c r="AV18" s="423"/>
      <c r="AW18" s="423"/>
      <c r="AX18" s="423"/>
      <c r="AY18" s="423"/>
      <c r="AZ18" s="424"/>
      <c r="BA18" s="182"/>
    </row>
    <row r="19" spans="2:61" ht="18.75" customHeight="1">
      <c r="B19" s="172" t="s">
        <v>294</v>
      </c>
      <c r="AK19" s="184"/>
      <c r="AL19" s="416"/>
      <c r="AM19" s="417"/>
      <c r="AN19" s="395" t="s">
        <v>276</v>
      </c>
      <c r="AO19" s="420"/>
      <c r="AP19" s="421"/>
      <c r="AQ19" s="422" t="s">
        <v>285</v>
      </c>
      <c r="AR19" s="423"/>
      <c r="AS19" s="423"/>
      <c r="AT19" s="423"/>
      <c r="AU19" s="423"/>
      <c r="AV19" s="423"/>
      <c r="AW19" s="423"/>
      <c r="AX19" s="423"/>
      <c r="AY19" s="423"/>
      <c r="AZ19" s="424"/>
      <c r="BA19" s="182"/>
    </row>
    <row r="20" spans="2:61" ht="18.75" customHeight="1">
      <c r="B20" s="172" t="s">
        <v>295</v>
      </c>
      <c r="AK20" s="184"/>
      <c r="AL20" s="418"/>
      <c r="AM20" s="419"/>
      <c r="AN20" s="395"/>
      <c r="AO20" s="420"/>
      <c r="AP20" s="421"/>
      <c r="AQ20" s="395"/>
      <c r="AR20" s="420"/>
      <c r="AS20" s="420"/>
      <c r="AT20" s="420"/>
      <c r="AU20" s="420"/>
      <c r="AV20" s="420"/>
      <c r="AW20" s="420"/>
      <c r="AX20" s="420"/>
      <c r="AY20" s="420"/>
      <c r="AZ20" s="421"/>
      <c r="BA20" s="182"/>
    </row>
    <row r="21" spans="2:61" ht="18.75" customHeight="1">
      <c r="AK21" s="184"/>
      <c r="AL21" s="395" t="s">
        <v>296</v>
      </c>
      <c r="AM21" s="420"/>
      <c r="AN21" s="420"/>
      <c r="AO21" s="420"/>
      <c r="AP21" s="421"/>
      <c r="AQ21" s="395" t="s">
        <v>278</v>
      </c>
      <c r="AR21" s="420"/>
      <c r="AS21" s="420"/>
      <c r="AT21" s="420"/>
      <c r="AU21" s="421"/>
      <c r="AV21" s="395" t="s">
        <v>281</v>
      </c>
      <c r="AW21" s="420"/>
      <c r="AX21" s="420"/>
      <c r="AY21" s="420"/>
      <c r="AZ21" s="421"/>
      <c r="BA21" s="182"/>
    </row>
    <row r="22" spans="2:61" ht="18.75" customHeight="1">
      <c r="B22" s="210" t="s">
        <v>297</v>
      </c>
      <c r="AK22" s="184"/>
      <c r="AL22" s="425" t="s">
        <v>298</v>
      </c>
      <c r="AM22" s="426"/>
      <c r="AN22" s="426"/>
      <c r="AO22" s="426"/>
      <c r="AP22" s="427"/>
      <c r="AQ22" s="440"/>
      <c r="AR22" s="441"/>
      <c r="AS22" s="441"/>
      <c r="AT22" s="441"/>
      <c r="AU22" s="442"/>
      <c r="AV22" s="440"/>
      <c r="AW22" s="441"/>
      <c r="AX22" s="441"/>
      <c r="AY22" s="441"/>
      <c r="AZ22" s="442"/>
      <c r="BA22" s="182"/>
    </row>
    <row r="23" spans="2:61" ht="18.75" customHeight="1" thickBot="1">
      <c r="B23" s="172" t="s">
        <v>299</v>
      </c>
      <c r="AK23" s="184"/>
      <c r="AL23" s="425" t="s">
        <v>300</v>
      </c>
      <c r="AM23" s="426"/>
      <c r="AN23" s="426"/>
      <c r="AO23" s="426"/>
      <c r="AP23" s="427"/>
      <c r="AQ23" s="428"/>
      <c r="AR23" s="429"/>
      <c r="AS23" s="429"/>
      <c r="AT23" s="429"/>
      <c r="AU23" s="430"/>
      <c r="AV23" s="431"/>
      <c r="AW23" s="432"/>
      <c r="AX23" s="432"/>
      <c r="AY23" s="432"/>
      <c r="AZ23" s="401"/>
      <c r="BA23" s="182"/>
    </row>
    <row r="24" spans="2:61" ht="18.75" customHeight="1" thickTop="1" thickBot="1">
      <c r="B24" s="172" t="s">
        <v>301</v>
      </c>
      <c r="AK24" s="184"/>
      <c r="AL24" s="425" t="s">
        <v>302</v>
      </c>
      <c r="AM24" s="426"/>
      <c r="AN24" s="426"/>
      <c r="AO24" s="426"/>
      <c r="AP24" s="433"/>
      <c r="AQ24" s="434">
        <v>1000000</v>
      </c>
      <c r="AR24" s="435"/>
      <c r="AS24" s="435"/>
      <c r="AT24" s="435"/>
      <c r="AU24" s="436"/>
      <c r="AV24" s="437">
        <v>20000</v>
      </c>
      <c r="AW24" s="438"/>
      <c r="AX24" s="438"/>
      <c r="AY24" s="438"/>
      <c r="AZ24" s="439"/>
      <c r="BA24" s="182"/>
    </row>
    <row r="25" spans="2:61" ht="18.75" customHeight="1" thickTop="1">
      <c r="B25" s="172" t="s">
        <v>303</v>
      </c>
      <c r="AK25" s="184"/>
      <c r="AL25" s="443" t="s">
        <v>304</v>
      </c>
      <c r="AM25" s="444"/>
      <c r="AN25" s="444"/>
      <c r="AO25" s="444"/>
      <c r="AP25" s="444"/>
      <c r="AQ25" s="445"/>
      <c r="AR25" s="446"/>
      <c r="AS25" s="447"/>
      <c r="AT25" s="448"/>
      <c r="AU25" s="443"/>
      <c r="AV25" s="444"/>
      <c r="AW25" s="444"/>
      <c r="AX25" s="444"/>
      <c r="AY25" s="444"/>
      <c r="AZ25" s="445"/>
      <c r="BA25" s="182"/>
    </row>
    <row r="26" spans="2:61" ht="18.75" customHeight="1">
      <c r="B26" s="172" t="s">
        <v>305</v>
      </c>
      <c r="AK26" s="203" t="s">
        <v>306</v>
      </c>
      <c r="AL26" s="205"/>
      <c r="AM26" s="205"/>
      <c r="AN26" s="205"/>
      <c r="AO26" s="205"/>
      <c r="AP26" s="205"/>
      <c r="AQ26" s="205"/>
      <c r="AR26" s="205"/>
      <c r="AS26" s="205"/>
      <c r="AT26" s="205"/>
      <c r="AU26" s="205"/>
      <c r="AV26" s="205"/>
      <c r="AW26" s="205"/>
      <c r="AX26" s="205"/>
      <c r="AY26" s="205"/>
      <c r="AZ26" s="205"/>
      <c r="BA26" s="205"/>
      <c r="BB26" s="205"/>
    </row>
    <row r="27" spans="2:61" ht="18.75" customHeight="1">
      <c r="B27" s="172" t="s">
        <v>307</v>
      </c>
      <c r="AK27" s="203" t="s">
        <v>308</v>
      </c>
      <c r="AL27" s="205"/>
      <c r="AM27" s="205"/>
      <c r="AN27" s="205"/>
      <c r="AO27" s="205"/>
      <c r="AP27" s="205"/>
      <c r="AQ27" s="205"/>
      <c r="AR27" s="205"/>
      <c r="AS27" s="205"/>
      <c r="AT27" s="205"/>
      <c r="AU27" s="205"/>
      <c r="AV27" s="205"/>
      <c r="AW27" s="205"/>
      <c r="AX27" s="205"/>
      <c r="AY27" s="205"/>
      <c r="AZ27" s="205"/>
      <c r="BA27" s="205"/>
    </row>
    <row r="28" spans="2:61" ht="18.75" customHeight="1">
      <c r="AK28" s="203" t="s">
        <v>309</v>
      </c>
      <c r="AL28" s="205"/>
      <c r="AM28" s="205"/>
      <c r="AN28" s="205"/>
      <c r="AO28" s="205"/>
      <c r="AP28" s="205"/>
      <c r="AQ28" s="205"/>
      <c r="AR28" s="205"/>
      <c r="AS28" s="205"/>
      <c r="AT28" s="205"/>
      <c r="AU28" s="205"/>
      <c r="AV28" s="205"/>
      <c r="AW28" s="205"/>
      <c r="AX28" s="205"/>
      <c r="AY28" s="205"/>
      <c r="AZ28" s="205"/>
      <c r="BA28" s="205"/>
    </row>
    <row r="29" spans="2:61" ht="18.75" customHeight="1">
      <c r="B29" s="172" t="s">
        <v>310</v>
      </c>
      <c r="AL29" s="205"/>
      <c r="AM29" s="205"/>
      <c r="AN29" s="205"/>
      <c r="AO29" s="205"/>
      <c r="AP29" s="205"/>
      <c r="AQ29" s="205"/>
      <c r="AR29" s="205"/>
      <c r="AS29" s="205"/>
      <c r="AT29" s="205"/>
      <c r="AU29" s="205"/>
      <c r="AV29" s="205"/>
      <c r="AW29" s="205"/>
      <c r="AX29" s="205"/>
      <c r="AY29" s="205"/>
      <c r="AZ29" s="205"/>
      <c r="BA29" s="205"/>
    </row>
    <row r="30" spans="2:61" ht="18.75" customHeight="1">
      <c r="B30" s="172" t="s">
        <v>311</v>
      </c>
    </row>
    <row r="31" spans="2:61" ht="18.75" customHeight="1">
      <c r="B31" s="172" t="s">
        <v>312</v>
      </c>
      <c r="AI31" s="173" t="s">
        <v>313</v>
      </c>
      <c r="AJ31" s="174"/>
      <c r="AK31" s="174"/>
      <c r="AL31" s="174"/>
      <c r="AM31" s="174"/>
      <c r="AN31" s="174"/>
      <c r="AO31" s="174"/>
    </row>
    <row r="32" spans="2:61" ht="18.75" customHeight="1">
      <c r="B32" s="172" t="s">
        <v>314</v>
      </c>
      <c r="AI32" s="209"/>
      <c r="AJ32" s="179"/>
      <c r="AK32" s="179"/>
      <c r="AL32" s="179"/>
      <c r="AM32" s="179"/>
      <c r="AN32" s="179"/>
      <c r="AO32" s="179"/>
      <c r="AP32" s="178" t="str">
        <f>"　令和"&amp;B1-1&amp;"年分の所得税及び復興特別所得税の　申告書 B"</f>
        <v>　令和5年分の所得税及び復興特別所得税の　申告書 B</v>
      </c>
      <c r="AQ32" s="179"/>
      <c r="AR32" s="179"/>
      <c r="AS32" s="179"/>
      <c r="AT32" s="179"/>
      <c r="AU32" s="179"/>
      <c r="AV32" s="179"/>
      <c r="AW32" s="179"/>
      <c r="AX32" s="179"/>
      <c r="AY32" s="179"/>
      <c r="AZ32" s="179"/>
      <c r="BA32" s="179"/>
      <c r="BB32" s="179"/>
      <c r="BC32" s="179"/>
      <c r="BD32" s="179"/>
      <c r="BE32" s="179"/>
      <c r="BF32" s="179"/>
      <c r="BG32" s="179"/>
      <c r="BH32" s="179"/>
      <c r="BI32" s="180"/>
    </row>
    <row r="33" spans="2:62" ht="18.75" customHeight="1">
      <c r="B33" s="172" t="s">
        <v>315</v>
      </c>
      <c r="AI33" s="184"/>
      <c r="AJ33" s="449" t="s">
        <v>293</v>
      </c>
      <c r="AK33" s="450"/>
      <c r="AL33" s="451"/>
      <c r="AM33" s="395"/>
      <c r="AN33" s="420"/>
      <c r="AO33" s="420"/>
      <c r="AP33" s="420"/>
      <c r="AQ33" s="420"/>
      <c r="AR33" s="420"/>
      <c r="AS33" s="420"/>
      <c r="AT33" s="420"/>
      <c r="AU33" s="421"/>
      <c r="AV33" s="455" t="s">
        <v>316</v>
      </c>
      <c r="AW33" s="456"/>
      <c r="AX33" s="457" t="s">
        <v>356</v>
      </c>
      <c r="AY33" s="458"/>
      <c r="AZ33" s="458"/>
      <c r="BA33" s="458"/>
      <c r="BB33" s="458"/>
      <c r="BC33" s="458"/>
      <c r="BD33" s="458"/>
      <c r="BE33" s="458"/>
      <c r="BF33" s="458"/>
      <c r="BG33" s="458"/>
      <c r="BH33" s="459"/>
      <c r="BI33" s="182"/>
    </row>
    <row r="34" spans="2:62" ht="18.75" customHeight="1">
      <c r="AI34" s="184"/>
      <c r="AJ34" s="452"/>
      <c r="AK34" s="453"/>
      <c r="AL34" s="454"/>
      <c r="AM34" s="460" t="s">
        <v>317</v>
      </c>
      <c r="AN34" s="461"/>
      <c r="AO34" s="461"/>
      <c r="AP34" s="461"/>
      <c r="AQ34" s="461"/>
      <c r="AR34" s="461"/>
      <c r="AS34" s="461"/>
      <c r="AT34" s="461"/>
      <c r="AU34" s="462"/>
      <c r="AV34" s="395" t="s">
        <v>276</v>
      </c>
      <c r="AW34" s="421"/>
      <c r="AX34" s="422" t="s">
        <v>282</v>
      </c>
      <c r="AY34" s="423"/>
      <c r="AZ34" s="423"/>
      <c r="BA34" s="423"/>
      <c r="BB34" s="423"/>
      <c r="BC34" s="423"/>
      <c r="BD34" s="423"/>
      <c r="BE34" s="423"/>
      <c r="BF34" s="424"/>
      <c r="BG34" s="195"/>
      <c r="BH34" s="196"/>
      <c r="BI34" s="182"/>
    </row>
    <row r="35" spans="2:62" ht="18.75" customHeight="1">
      <c r="B35" s="172" t="s">
        <v>318</v>
      </c>
      <c r="AI35" s="184"/>
      <c r="AJ35" s="443"/>
      <c r="AK35" s="444"/>
      <c r="AL35" s="445"/>
      <c r="AM35" s="463"/>
      <c r="AN35" s="464"/>
      <c r="AO35" s="464"/>
      <c r="AP35" s="464"/>
      <c r="AQ35" s="464"/>
      <c r="AR35" s="464"/>
      <c r="AS35" s="464"/>
      <c r="AT35" s="464"/>
      <c r="AU35" s="465"/>
      <c r="AV35" s="211" t="s">
        <v>319</v>
      </c>
      <c r="AW35" s="211" t="s">
        <v>320</v>
      </c>
      <c r="AX35" s="395"/>
      <c r="AY35" s="420"/>
      <c r="AZ35" s="420"/>
      <c r="BA35" s="420"/>
      <c r="BB35" s="420"/>
      <c r="BC35" s="420"/>
      <c r="BD35" s="420"/>
      <c r="BE35" s="421"/>
      <c r="BF35" s="212"/>
      <c r="BG35" s="213"/>
      <c r="BH35" s="214"/>
      <c r="BI35" s="182"/>
    </row>
    <row r="36" spans="2:62" ht="18.75" customHeight="1">
      <c r="B36" s="172" t="s">
        <v>321</v>
      </c>
      <c r="AI36" s="184"/>
      <c r="AJ36" s="395"/>
      <c r="AK36" s="420"/>
      <c r="AL36" s="421"/>
      <c r="AM36" s="395"/>
      <c r="AN36" s="420"/>
      <c r="AO36" s="420"/>
      <c r="AP36" s="420"/>
      <c r="AQ36" s="420"/>
      <c r="AR36" s="420"/>
      <c r="AS36" s="420"/>
      <c r="AT36" s="420"/>
      <c r="AU36" s="421"/>
      <c r="AV36" s="395" t="s">
        <v>322</v>
      </c>
      <c r="AW36" s="421"/>
      <c r="AX36" s="395"/>
      <c r="AY36" s="420"/>
      <c r="AZ36" s="420"/>
      <c r="BA36" s="420"/>
      <c r="BB36" s="420"/>
      <c r="BC36" s="420"/>
      <c r="BD36" s="421"/>
      <c r="BE36" s="395"/>
      <c r="BF36" s="420"/>
      <c r="BG36" s="420"/>
      <c r="BH36" s="421"/>
      <c r="BI36" s="182"/>
    </row>
    <row r="37" spans="2:62" ht="18.75" customHeight="1">
      <c r="B37" s="172" t="s">
        <v>323</v>
      </c>
      <c r="AI37" s="184"/>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182"/>
    </row>
    <row r="38" spans="2:62" ht="18.75" customHeight="1">
      <c r="B38" s="172" t="s">
        <v>379</v>
      </c>
      <c r="AI38" s="184"/>
      <c r="AJ38" s="489" t="s">
        <v>324</v>
      </c>
      <c r="AK38" s="490"/>
      <c r="AL38" s="469" t="s">
        <v>325</v>
      </c>
      <c r="AM38" s="470"/>
      <c r="AN38" s="395" t="s">
        <v>326</v>
      </c>
      <c r="AO38" s="420"/>
      <c r="AP38" s="421"/>
      <c r="AQ38" s="466">
        <v>3000000</v>
      </c>
      <c r="AR38" s="467"/>
      <c r="AS38" s="467"/>
      <c r="AT38" s="467"/>
      <c r="AU38" s="468"/>
      <c r="AV38" s="215"/>
      <c r="AW38" s="473" t="s">
        <v>327</v>
      </c>
      <c r="AX38" s="474"/>
      <c r="AY38" s="395"/>
      <c r="AZ38" s="420"/>
      <c r="BA38" s="420"/>
      <c r="BB38" s="420"/>
      <c r="BC38" s="421"/>
      <c r="BD38" s="440"/>
      <c r="BE38" s="441"/>
      <c r="BF38" s="441"/>
      <c r="BG38" s="441"/>
      <c r="BH38" s="442"/>
      <c r="BI38" s="182"/>
    </row>
    <row r="39" spans="2:62" ht="18.75" customHeight="1">
      <c r="B39" s="172" t="s">
        <v>328</v>
      </c>
      <c r="AI39" s="184"/>
      <c r="AJ39" s="491"/>
      <c r="AK39" s="492"/>
      <c r="AL39" s="471"/>
      <c r="AM39" s="472"/>
      <c r="AN39" s="395" t="s">
        <v>329</v>
      </c>
      <c r="AO39" s="420"/>
      <c r="AP39" s="421"/>
      <c r="AQ39" s="466">
        <v>1000000</v>
      </c>
      <c r="AR39" s="467"/>
      <c r="AS39" s="467"/>
      <c r="AT39" s="467"/>
      <c r="AU39" s="468"/>
      <c r="AV39" s="215"/>
      <c r="AW39" s="475"/>
      <c r="AX39" s="476"/>
      <c r="AY39" s="395"/>
      <c r="AZ39" s="420"/>
      <c r="BA39" s="420"/>
      <c r="BB39" s="420"/>
      <c r="BC39" s="421"/>
      <c r="BD39" s="440"/>
      <c r="BE39" s="441"/>
      <c r="BF39" s="441"/>
      <c r="BG39" s="441"/>
      <c r="BH39" s="442"/>
      <c r="BI39" s="182"/>
    </row>
    <row r="40" spans="2:62" ht="18.75" customHeight="1">
      <c r="AI40" s="184"/>
      <c r="AJ40" s="491"/>
      <c r="AK40" s="492"/>
      <c r="AL40" s="395" t="s">
        <v>330</v>
      </c>
      <c r="AM40" s="420"/>
      <c r="AN40" s="420"/>
      <c r="AO40" s="420"/>
      <c r="AP40" s="421"/>
      <c r="AQ40" s="466"/>
      <c r="AR40" s="467"/>
      <c r="AS40" s="467"/>
      <c r="AT40" s="467"/>
      <c r="AU40" s="468"/>
      <c r="AV40" s="215"/>
      <c r="AW40" s="475"/>
      <c r="AX40" s="476"/>
      <c r="AY40" s="395"/>
      <c r="AZ40" s="420"/>
      <c r="BA40" s="420"/>
      <c r="BB40" s="420"/>
      <c r="BC40" s="421"/>
      <c r="BD40" s="440"/>
      <c r="BE40" s="441"/>
      <c r="BF40" s="441"/>
      <c r="BG40" s="441"/>
      <c r="BH40" s="442"/>
      <c r="BI40" s="182"/>
    </row>
    <row r="41" spans="2:62" ht="18.75" customHeight="1">
      <c r="B41" s="172" t="s">
        <v>331</v>
      </c>
      <c r="AI41" s="184"/>
      <c r="AJ41" s="491"/>
      <c r="AK41" s="492"/>
      <c r="AL41" s="395" t="s">
        <v>332</v>
      </c>
      <c r="AM41" s="420"/>
      <c r="AN41" s="420"/>
      <c r="AO41" s="420"/>
      <c r="AP41" s="421"/>
      <c r="AQ41" s="466"/>
      <c r="AR41" s="467"/>
      <c r="AS41" s="467"/>
      <c r="AT41" s="467"/>
      <c r="AU41" s="468"/>
      <c r="AV41" s="215"/>
      <c r="AW41" s="475"/>
      <c r="AX41" s="476"/>
      <c r="AY41" s="395"/>
      <c r="AZ41" s="420"/>
      <c r="BA41" s="420"/>
      <c r="BB41" s="420"/>
      <c r="BC41" s="421"/>
      <c r="BD41" s="440"/>
      <c r="BE41" s="441"/>
      <c r="BF41" s="441"/>
      <c r="BG41" s="441"/>
      <c r="BH41" s="442"/>
      <c r="BI41" s="182"/>
    </row>
    <row r="42" spans="2:62" ht="18.75" customHeight="1">
      <c r="B42" s="172" t="s">
        <v>333</v>
      </c>
      <c r="AI42" s="184"/>
      <c r="AJ42" s="491"/>
      <c r="AK42" s="492"/>
      <c r="AL42" s="395" t="s">
        <v>334</v>
      </c>
      <c r="AM42" s="420"/>
      <c r="AN42" s="420"/>
      <c r="AO42" s="420"/>
      <c r="AP42" s="421"/>
      <c r="AQ42" s="466"/>
      <c r="AR42" s="467"/>
      <c r="AS42" s="467"/>
      <c r="AT42" s="467"/>
      <c r="AU42" s="468"/>
      <c r="AV42" s="215"/>
      <c r="AW42" s="475"/>
      <c r="AX42" s="476"/>
      <c r="AY42" s="395"/>
      <c r="AZ42" s="420"/>
      <c r="BA42" s="420"/>
      <c r="BB42" s="420"/>
      <c r="BC42" s="421"/>
      <c r="BD42" s="440"/>
      <c r="BE42" s="441"/>
      <c r="BF42" s="441"/>
      <c r="BG42" s="441"/>
      <c r="BH42" s="442"/>
      <c r="BI42" s="182"/>
    </row>
    <row r="43" spans="2:62" ht="18.75" customHeight="1">
      <c r="B43" s="172" t="s">
        <v>335</v>
      </c>
      <c r="AI43" s="184"/>
      <c r="AJ43" s="491"/>
      <c r="AK43" s="492"/>
      <c r="AL43" s="395" t="s">
        <v>336</v>
      </c>
      <c r="AM43" s="420"/>
      <c r="AN43" s="420"/>
      <c r="AO43" s="420"/>
      <c r="AP43" s="421"/>
      <c r="AQ43" s="466"/>
      <c r="AR43" s="467"/>
      <c r="AS43" s="467"/>
      <c r="AT43" s="467"/>
      <c r="AU43" s="468"/>
      <c r="AV43" s="215"/>
      <c r="AW43" s="475"/>
      <c r="AX43" s="476"/>
      <c r="AY43" s="395"/>
      <c r="AZ43" s="420"/>
      <c r="BA43" s="420"/>
      <c r="BB43" s="420"/>
      <c r="BC43" s="421"/>
      <c r="BD43" s="440"/>
      <c r="BE43" s="441"/>
      <c r="BF43" s="441"/>
      <c r="BG43" s="441"/>
      <c r="BH43" s="442"/>
      <c r="BI43" s="182"/>
    </row>
    <row r="44" spans="2:62" ht="18.75" customHeight="1">
      <c r="B44" s="172" t="s">
        <v>337</v>
      </c>
      <c r="AI44" s="184"/>
      <c r="AJ44" s="491"/>
      <c r="AK44" s="492"/>
      <c r="AL44" s="449" t="s">
        <v>338</v>
      </c>
      <c r="AM44" s="451"/>
      <c r="AN44" s="395" t="s">
        <v>339</v>
      </c>
      <c r="AO44" s="420"/>
      <c r="AP44" s="421"/>
      <c r="AQ44" s="466">
        <v>800000</v>
      </c>
      <c r="AR44" s="467"/>
      <c r="AS44" s="467"/>
      <c r="AT44" s="467"/>
      <c r="AU44" s="468"/>
      <c r="AV44" s="215"/>
      <c r="AW44" s="475"/>
      <c r="AX44" s="476"/>
      <c r="AY44" s="395"/>
      <c r="AZ44" s="420"/>
      <c r="BA44" s="420"/>
      <c r="BB44" s="420"/>
      <c r="BC44" s="421"/>
      <c r="BD44" s="440"/>
      <c r="BE44" s="441"/>
      <c r="BF44" s="441"/>
      <c r="BG44" s="441"/>
      <c r="BH44" s="442"/>
      <c r="BI44" s="182"/>
    </row>
    <row r="45" spans="2:62" ht="18.75" customHeight="1">
      <c r="B45" s="172" t="s">
        <v>340</v>
      </c>
      <c r="AI45" s="184"/>
      <c r="AJ45" s="491"/>
      <c r="AK45" s="492"/>
      <c r="AL45" s="443"/>
      <c r="AM45" s="445"/>
      <c r="AN45" s="395" t="s">
        <v>341</v>
      </c>
      <c r="AO45" s="420"/>
      <c r="AP45" s="421"/>
      <c r="AQ45" s="466"/>
      <c r="AR45" s="467"/>
      <c r="AS45" s="467"/>
      <c r="AT45" s="467"/>
      <c r="AU45" s="468"/>
      <c r="AV45" s="215"/>
      <c r="AW45" s="475"/>
      <c r="AX45" s="476"/>
      <c r="AY45" s="395"/>
      <c r="AZ45" s="420"/>
      <c r="BA45" s="420"/>
      <c r="BB45" s="420"/>
      <c r="BC45" s="421"/>
      <c r="BD45" s="440"/>
      <c r="BE45" s="441"/>
      <c r="BF45" s="441"/>
      <c r="BG45" s="441"/>
      <c r="BH45" s="442"/>
      <c r="BI45" s="182"/>
    </row>
    <row r="46" spans="2:62" ht="18.75" customHeight="1">
      <c r="B46" s="172" t="s">
        <v>342</v>
      </c>
      <c r="AI46" s="184"/>
      <c r="AJ46" s="491"/>
      <c r="AK46" s="492"/>
      <c r="AL46" s="485" t="s">
        <v>343</v>
      </c>
      <c r="AM46" s="486"/>
      <c r="AN46" s="395" t="s">
        <v>344</v>
      </c>
      <c r="AO46" s="420"/>
      <c r="AP46" s="421"/>
      <c r="AQ46" s="466"/>
      <c r="AR46" s="467"/>
      <c r="AS46" s="467"/>
      <c r="AT46" s="467"/>
      <c r="AU46" s="468"/>
      <c r="AV46" s="215"/>
      <c r="AW46" s="475"/>
      <c r="AX46" s="476"/>
      <c r="AY46" s="395"/>
      <c r="AZ46" s="420"/>
      <c r="BA46" s="420"/>
      <c r="BB46" s="420"/>
      <c r="BC46" s="421"/>
      <c r="BD46" s="440"/>
      <c r="BE46" s="441"/>
      <c r="BF46" s="441"/>
      <c r="BG46" s="441"/>
      <c r="BH46" s="442"/>
      <c r="BI46" s="182"/>
    </row>
    <row r="47" spans="2:62" ht="18.75" customHeight="1">
      <c r="AI47" s="184"/>
      <c r="AJ47" s="491"/>
      <c r="AK47" s="492"/>
      <c r="AL47" s="487"/>
      <c r="AM47" s="488"/>
      <c r="AN47" s="395" t="s">
        <v>345</v>
      </c>
      <c r="AO47" s="420"/>
      <c r="AP47" s="421"/>
      <c r="AQ47" s="466"/>
      <c r="AR47" s="467"/>
      <c r="AS47" s="467"/>
      <c r="AT47" s="467"/>
      <c r="AU47" s="468"/>
      <c r="AV47" s="215"/>
      <c r="AW47" s="475"/>
      <c r="AX47" s="476"/>
      <c r="AY47" s="395"/>
      <c r="AZ47" s="420"/>
      <c r="BA47" s="420"/>
      <c r="BB47" s="420"/>
      <c r="BC47" s="421"/>
      <c r="BD47" s="440"/>
      <c r="BE47" s="441"/>
      <c r="BF47" s="441"/>
      <c r="BG47" s="441"/>
      <c r="BH47" s="442"/>
      <c r="BI47" s="182"/>
    </row>
    <row r="48" spans="2:62" ht="18.75" customHeight="1">
      <c r="AI48" s="184"/>
      <c r="AJ48" s="493"/>
      <c r="AK48" s="494"/>
      <c r="AL48" s="395" t="s">
        <v>346</v>
      </c>
      <c r="AM48" s="420"/>
      <c r="AN48" s="420"/>
      <c r="AO48" s="420"/>
      <c r="AP48" s="421"/>
      <c r="AQ48" s="466"/>
      <c r="AR48" s="467"/>
      <c r="AS48" s="467"/>
      <c r="AT48" s="467"/>
      <c r="AU48" s="468"/>
      <c r="AV48" s="215"/>
      <c r="AW48" s="475"/>
      <c r="AX48" s="476"/>
      <c r="AY48" s="395"/>
      <c r="AZ48" s="420"/>
      <c r="BA48" s="420"/>
      <c r="BB48" s="420"/>
      <c r="BC48" s="421"/>
      <c r="BD48" s="440"/>
      <c r="BE48" s="441"/>
      <c r="BF48" s="441"/>
      <c r="BG48" s="441"/>
      <c r="BH48" s="442"/>
      <c r="BI48" s="182"/>
      <c r="BJ48" s="205"/>
    </row>
    <row r="49" spans="1:62" ht="18.75" customHeight="1">
      <c r="AI49" s="184"/>
      <c r="AJ49" s="479" t="s">
        <v>347</v>
      </c>
      <c r="AK49" s="480"/>
      <c r="AL49" s="469" t="s">
        <v>325</v>
      </c>
      <c r="AM49" s="470"/>
      <c r="AN49" s="395" t="s">
        <v>326</v>
      </c>
      <c r="AO49" s="420"/>
      <c r="AP49" s="421"/>
      <c r="AQ49" s="466">
        <v>2500000</v>
      </c>
      <c r="AR49" s="467"/>
      <c r="AS49" s="467"/>
      <c r="AT49" s="467"/>
      <c r="AU49" s="468"/>
      <c r="AV49" s="215"/>
      <c r="AW49" s="475"/>
      <c r="AX49" s="476"/>
      <c r="AY49" s="395"/>
      <c r="AZ49" s="420"/>
      <c r="BA49" s="420"/>
      <c r="BB49" s="420"/>
      <c r="BC49" s="421"/>
      <c r="BD49" s="440"/>
      <c r="BE49" s="441"/>
      <c r="BF49" s="441"/>
      <c r="BG49" s="441"/>
      <c r="BH49" s="442"/>
      <c r="BI49" s="182"/>
      <c r="BJ49" s="205"/>
    </row>
    <row r="50" spans="1:62" ht="18.75" customHeight="1">
      <c r="AI50" s="184"/>
      <c r="AJ50" s="481"/>
      <c r="AK50" s="482"/>
      <c r="AL50" s="471"/>
      <c r="AM50" s="472"/>
      <c r="AN50" s="395" t="s">
        <v>329</v>
      </c>
      <c r="AO50" s="420"/>
      <c r="AP50" s="421"/>
      <c r="AQ50" s="466">
        <v>-500000</v>
      </c>
      <c r="AR50" s="467"/>
      <c r="AS50" s="467"/>
      <c r="AT50" s="467"/>
      <c r="AU50" s="468"/>
      <c r="AV50" s="215"/>
      <c r="AW50" s="477"/>
      <c r="AX50" s="478"/>
      <c r="AY50" s="395"/>
      <c r="AZ50" s="420"/>
      <c r="BA50" s="420"/>
      <c r="BB50" s="420"/>
      <c r="BC50" s="421"/>
      <c r="BD50" s="440"/>
      <c r="BE50" s="441"/>
      <c r="BF50" s="441"/>
      <c r="BG50" s="441"/>
      <c r="BH50" s="442"/>
      <c r="BI50" s="182"/>
      <c r="BJ50" s="205"/>
    </row>
    <row r="51" spans="1:62" ht="18.75" customHeight="1">
      <c r="AI51" s="184"/>
      <c r="AJ51" s="481"/>
      <c r="AK51" s="482"/>
      <c r="AL51" s="395" t="s">
        <v>330</v>
      </c>
      <c r="AM51" s="420"/>
      <c r="AN51" s="420"/>
      <c r="AO51" s="420"/>
      <c r="AP51" s="421"/>
      <c r="AQ51" s="466"/>
      <c r="AR51" s="467"/>
      <c r="AS51" s="467"/>
      <c r="AT51" s="467"/>
      <c r="AU51" s="468"/>
      <c r="AV51" s="215"/>
      <c r="AW51" s="495" t="s">
        <v>341</v>
      </c>
      <c r="AX51" s="496"/>
      <c r="AY51" s="395"/>
      <c r="AZ51" s="420"/>
      <c r="BA51" s="420"/>
      <c r="BB51" s="420"/>
      <c r="BC51" s="421"/>
      <c r="BD51" s="440"/>
      <c r="BE51" s="441"/>
      <c r="BF51" s="441"/>
      <c r="BG51" s="441"/>
      <c r="BH51" s="442"/>
      <c r="BI51" s="182"/>
    </row>
    <row r="52" spans="1:62" ht="18.75" customHeight="1">
      <c r="AI52" s="184"/>
      <c r="AJ52" s="481"/>
      <c r="AK52" s="482"/>
      <c r="AL52" s="395" t="s">
        <v>332</v>
      </c>
      <c r="AM52" s="420"/>
      <c r="AN52" s="420"/>
      <c r="AO52" s="420"/>
      <c r="AP52" s="421"/>
      <c r="AQ52" s="466"/>
      <c r="AR52" s="467"/>
      <c r="AS52" s="467"/>
      <c r="AT52" s="467"/>
      <c r="AU52" s="468"/>
      <c r="AV52" s="215"/>
      <c r="AW52" s="497"/>
      <c r="AX52" s="498"/>
      <c r="AY52" s="395"/>
      <c r="AZ52" s="420"/>
      <c r="BA52" s="420"/>
      <c r="BB52" s="420"/>
      <c r="BC52" s="421"/>
      <c r="BD52" s="440"/>
      <c r="BE52" s="441"/>
      <c r="BF52" s="441"/>
      <c r="BG52" s="441"/>
      <c r="BH52" s="442"/>
      <c r="BI52" s="182"/>
    </row>
    <row r="53" spans="1:62" ht="18.75" customHeight="1">
      <c r="A53" s="505" t="s">
        <v>350</v>
      </c>
      <c r="B53" s="505"/>
      <c r="C53" s="505"/>
      <c r="D53" s="505"/>
      <c r="E53" s="505"/>
      <c r="F53" s="505"/>
      <c r="G53" s="505"/>
      <c r="H53" s="505"/>
      <c r="I53" s="505"/>
      <c r="AI53" s="184"/>
      <c r="AJ53" s="481"/>
      <c r="AK53" s="482"/>
      <c r="AL53" s="395" t="s">
        <v>334</v>
      </c>
      <c r="AM53" s="420"/>
      <c r="AN53" s="420"/>
      <c r="AO53" s="420"/>
      <c r="AP53" s="421"/>
      <c r="AQ53" s="466"/>
      <c r="AR53" s="467"/>
      <c r="AS53" s="467"/>
      <c r="AT53" s="467"/>
      <c r="AU53" s="468"/>
      <c r="AV53" s="215"/>
      <c r="AW53" s="497"/>
      <c r="AX53" s="498"/>
      <c r="AY53" s="395"/>
      <c r="AZ53" s="420"/>
      <c r="BA53" s="420"/>
      <c r="BB53" s="420"/>
      <c r="BC53" s="421"/>
      <c r="BD53" s="440"/>
      <c r="BE53" s="441"/>
      <c r="BF53" s="441"/>
      <c r="BG53" s="441"/>
      <c r="BH53" s="442"/>
      <c r="BI53" s="182"/>
    </row>
    <row r="54" spans="1:62" ht="18.75" customHeight="1">
      <c r="A54" s="505"/>
      <c r="B54" s="505"/>
      <c r="C54" s="505"/>
      <c r="D54" s="505"/>
      <c r="E54" s="505"/>
      <c r="F54" s="505"/>
      <c r="G54" s="505"/>
      <c r="H54" s="505"/>
      <c r="I54" s="505"/>
      <c r="AI54" s="184"/>
      <c r="AJ54" s="481"/>
      <c r="AK54" s="482"/>
      <c r="AL54" s="395" t="s">
        <v>336</v>
      </c>
      <c r="AM54" s="420"/>
      <c r="AN54" s="420"/>
      <c r="AO54" s="420"/>
      <c r="AP54" s="421"/>
      <c r="AQ54" s="466"/>
      <c r="AR54" s="467"/>
      <c r="AS54" s="467"/>
      <c r="AT54" s="467"/>
      <c r="AU54" s="468"/>
      <c r="AV54" s="215"/>
      <c r="AW54" s="497"/>
      <c r="AX54" s="498"/>
      <c r="AY54" s="395"/>
      <c r="AZ54" s="420"/>
      <c r="BA54" s="420"/>
      <c r="BB54" s="420"/>
      <c r="BC54" s="421"/>
      <c r="BD54" s="440"/>
      <c r="BE54" s="441"/>
      <c r="BF54" s="441"/>
      <c r="BG54" s="441"/>
      <c r="BH54" s="442"/>
      <c r="BI54" s="182"/>
    </row>
    <row r="55" spans="1:62" ht="18.75" customHeight="1">
      <c r="G55" s="506" t="s">
        <v>353</v>
      </c>
      <c r="H55" s="506"/>
      <c r="I55" s="506"/>
      <c r="J55" s="506"/>
      <c r="K55" s="506"/>
      <c r="L55" s="506"/>
      <c r="M55" s="506"/>
      <c r="N55" s="506"/>
      <c r="O55" s="506"/>
      <c r="P55" s="506"/>
      <c r="Q55" s="506"/>
      <c r="R55" s="506"/>
      <c r="S55" s="506"/>
      <c r="T55" s="506"/>
      <c r="U55" s="506"/>
      <c r="V55" s="506"/>
      <c r="W55" s="506"/>
      <c r="X55" s="506"/>
      <c r="Y55" s="506"/>
      <c r="Z55" s="506"/>
      <c r="AI55" s="184"/>
      <c r="AJ55" s="481"/>
      <c r="AK55" s="482"/>
      <c r="AL55" s="395" t="s">
        <v>338</v>
      </c>
      <c r="AM55" s="420"/>
      <c r="AN55" s="420"/>
      <c r="AO55" s="420"/>
      <c r="AP55" s="421"/>
      <c r="AQ55" s="466">
        <v>0</v>
      </c>
      <c r="AR55" s="467"/>
      <c r="AS55" s="467"/>
      <c r="AT55" s="467"/>
      <c r="AU55" s="468"/>
      <c r="AV55" s="215"/>
      <c r="AW55" s="497"/>
      <c r="AX55" s="498"/>
      <c r="AY55" s="395"/>
      <c r="AZ55" s="420"/>
      <c r="BA55" s="420"/>
      <c r="BB55" s="420"/>
      <c r="BC55" s="421"/>
      <c r="BD55" s="440"/>
      <c r="BE55" s="441"/>
      <c r="BF55" s="441"/>
      <c r="BG55" s="441"/>
      <c r="BH55" s="442"/>
      <c r="BI55" s="182"/>
    </row>
    <row r="56" spans="1:62" ht="18.75" customHeight="1" thickBot="1">
      <c r="G56" s="507"/>
      <c r="H56" s="507"/>
      <c r="I56" s="507"/>
      <c r="J56" s="507"/>
      <c r="K56" s="507"/>
      <c r="L56" s="507"/>
      <c r="M56" s="507"/>
      <c r="N56" s="507"/>
      <c r="O56" s="507"/>
      <c r="P56" s="507"/>
      <c r="Q56" s="507"/>
      <c r="R56" s="507"/>
      <c r="S56" s="507"/>
      <c r="T56" s="507"/>
      <c r="U56" s="507"/>
      <c r="V56" s="507"/>
      <c r="W56" s="507"/>
      <c r="X56" s="507"/>
      <c r="Y56" s="507"/>
      <c r="Z56" s="507"/>
      <c r="AI56" s="184"/>
      <c r="AJ56" s="481"/>
      <c r="AK56" s="482"/>
      <c r="AL56" s="395" t="s">
        <v>354</v>
      </c>
      <c r="AM56" s="420"/>
      <c r="AN56" s="420"/>
      <c r="AO56" s="420"/>
      <c r="AP56" s="421"/>
      <c r="AQ56" s="508"/>
      <c r="AR56" s="509"/>
      <c r="AS56" s="509"/>
      <c r="AT56" s="509"/>
      <c r="AU56" s="510"/>
      <c r="AV56" s="215"/>
      <c r="AW56" s="497"/>
      <c r="AX56" s="498"/>
      <c r="AY56" s="395"/>
      <c r="AZ56" s="420"/>
      <c r="BA56" s="420"/>
      <c r="BB56" s="420"/>
      <c r="BC56" s="421"/>
      <c r="BD56" s="440"/>
      <c r="BE56" s="441"/>
      <c r="BF56" s="441"/>
      <c r="BG56" s="441"/>
      <c r="BH56" s="442"/>
      <c r="BI56" s="182"/>
    </row>
    <row r="57" spans="1:62" ht="18.75" customHeight="1" thickTop="1" thickBot="1">
      <c r="AI57" s="184"/>
      <c r="AJ57" s="483"/>
      <c r="AK57" s="484"/>
      <c r="AL57" s="395" t="s">
        <v>358</v>
      </c>
      <c r="AM57" s="420"/>
      <c r="AN57" s="420"/>
      <c r="AO57" s="420"/>
      <c r="AP57" s="501"/>
      <c r="AQ57" s="502">
        <v>2000000</v>
      </c>
      <c r="AR57" s="503"/>
      <c r="AS57" s="503"/>
      <c r="AT57" s="503"/>
      <c r="AU57" s="504"/>
      <c r="AV57" s="200"/>
      <c r="AW57" s="499"/>
      <c r="AX57" s="500"/>
      <c r="AY57" s="395"/>
      <c r="AZ57" s="420"/>
      <c r="BA57" s="420"/>
      <c r="BB57" s="420"/>
      <c r="BC57" s="421"/>
      <c r="BD57" s="440"/>
      <c r="BE57" s="441"/>
      <c r="BF57" s="441"/>
      <c r="BG57" s="441"/>
      <c r="BH57" s="442"/>
      <c r="BI57" s="182"/>
    </row>
    <row r="58" spans="1:62" ht="18.75" customHeight="1" thickTop="1">
      <c r="AJ58" s="203" t="s">
        <v>357</v>
      </c>
      <c r="AK58" s="215"/>
      <c r="AM58" s="208"/>
      <c r="AN58" s="208"/>
      <c r="AO58" s="208"/>
      <c r="AP58" s="208"/>
      <c r="AQ58" s="208"/>
      <c r="AR58" s="208"/>
      <c r="AS58" s="208"/>
      <c r="AT58" s="208"/>
      <c r="AU58" s="208"/>
      <c r="AV58" s="208"/>
      <c r="AW58" s="208"/>
      <c r="AX58" s="208"/>
      <c r="AY58" s="204"/>
      <c r="AZ58" s="208"/>
      <c r="BA58" s="208"/>
      <c r="BB58" s="208"/>
      <c r="BC58" s="208"/>
      <c r="BD58" s="208"/>
      <c r="BE58" s="208"/>
      <c r="BF58" s="208"/>
      <c r="BG58" s="208"/>
      <c r="BH58" s="208"/>
    </row>
    <row r="59" spans="1:62" ht="18.75" customHeight="1">
      <c r="AJ59" s="203" t="s">
        <v>359</v>
      </c>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row>
    <row r="60" spans="1:62" ht="18.75" customHeight="1">
      <c r="AJ60" s="203" t="s">
        <v>348</v>
      </c>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row>
    <row r="61" spans="1:62" ht="18.75" customHeight="1">
      <c r="AJ61" s="203" t="s">
        <v>349</v>
      </c>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row>
    <row r="62" spans="1:62" ht="18.75" customHeight="1">
      <c r="AJ62" s="203" t="s">
        <v>351</v>
      </c>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row>
    <row r="63" spans="1:62" ht="18.75" customHeight="1">
      <c r="AJ63" s="203" t="s">
        <v>352</v>
      </c>
      <c r="AL63" s="208"/>
      <c r="AM63" s="208"/>
      <c r="AN63" s="208"/>
      <c r="AO63" s="208"/>
      <c r="AP63" s="208"/>
      <c r="AQ63" s="208"/>
      <c r="AR63" s="208"/>
      <c r="AS63" s="208"/>
      <c r="AT63" s="208"/>
      <c r="AU63" s="208"/>
      <c r="AV63" s="208"/>
    </row>
    <row r="64" spans="1:62" ht="18.75" customHeight="1">
      <c r="AJ64" s="203" t="s">
        <v>380</v>
      </c>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row>
    <row r="65" spans="36:60" ht="18.75" customHeight="1">
      <c r="AJ65" s="203" t="s">
        <v>381</v>
      </c>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row>
    <row r="66" spans="36:60" ht="18.75" customHeight="1">
      <c r="AJ66" s="203" t="s">
        <v>355</v>
      </c>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row>
    <row r="67" spans="36:60" ht="18.75" customHeight="1">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row>
    <row r="68" spans="36:60" ht="18.75" customHeight="1">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row>
    <row r="69" spans="36:60" ht="18.75" customHeight="1">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row>
    <row r="70" spans="36:60" ht="18.75" customHeight="1">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row>
    <row r="71" spans="36:60" ht="18.75" customHeight="1">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row>
    <row r="72" spans="36:60" ht="18.75" customHeight="1">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row>
    <row r="73" spans="36:60" ht="18.75" customHeight="1">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row>
    <row r="74" spans="36:60" ht="18.75" customHeight="1">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row>
    <row r="75" spans="36:60" ht="18.75" customHeight="1">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row>
    <row r="76" spans="36:60" ht="18.75" customHeight="1">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row>
    <row r="77" spans="36:60" ht="18.75" customHeight="1">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row>
    <row r="78" spans="36:60" ht="18.75" customHeight="1">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row>
    <row r="79" spans="36:60" ht="18.75" customHeight="1">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row>
    <row r="80" spans="36:60" ht="18.75" customHeight="1">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row>
    <row r="81" spans="36:60" ht="18.75" customHeight="1">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row>
    <row r="82" spans="36:60" ht="18.75" customHeight="1">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row>
    <row r="83" spans="36:60" ht="18.75" customHeight="1">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row>
    <row r="84" spans="36:60" ht="18.75" customHeight="1">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row>
    <row r="85" spans="36:60" ht="18.75" customHeight="1">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row>
    <row r="86" spans="36:60" ht="18.75" customHeight="1">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row>
    <row r="87" spans="36:60" ht="18.75" customHeight="1">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row>
    <row r="88" spans="36:60" ht="18.75" customHeight="1">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row>
    <row r="89" spans="36:60" ht="18.75" customHeight="1">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row>
    <row r="90" spans="36:60" ht="18.75" customHeight="1">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row>
    <row r="91" spans="36:60" ht="18.75" customHeight="1">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row>
    <row r="92" spans="36:60" ht="18.75" customHeight="1">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row>
    <row r="93" spans="36:60" ht="18.75" customHeight="1">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row>
    <row r="94" spans="36:60" ht="18.75" customHeight="1">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row>
    <row r="95" spans="36:60" ht="18.75" customHeight="1">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row>
    <row r="96" spans="36:60" ht="18.75" customHeight="1">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row>
    <row r="97" spans="36:60" ht="18.75" customHeight="1">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row>
    <row r="98" spans="36:60" ht="18.75" customHeight="1">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row>
    <row r="99" spans="36:60" ht="18.75" customHeight="1">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row>
    <row r="100" spans="36:60" ht="18.75" customHeight="1">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row>
    <row r="101" spans="36:60" ht="18.75" customHeight="1">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row>
    <row r="102" spans="36:60" ht="18.75" customHeight="1">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row>
    <row r="103" spans="36:60" ht="18.75" customHeight="1">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row>
    <row r="104" spans="36:60" ht="18.75" customHeight="1">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row>
    <row r="105" spans="36:60" ht="18.75" customHeight="1">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row>
    <row r="106" spans="36:60" ht="18.75" customHeight="1">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row>
    <row r="107" spans="36:60" ht="18.75" customHeight="1">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row>
    <row r="108" spans="36:60" ht="18.75" customHeight="1">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row>
    <row r="109" spans="36:60" ht="18.75" customHeight="1">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row>
    <row r="110" spans="36:60" ht="18.75" customHeight="1">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row>
    <row r="111" spans="36:60" ht="18.75" customHeight="1">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row>
    <row r="112" spans="36:60" ht="18.75" customHeight="1">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row>
    <row r="113" spans="36:60" ht="18.75" customHeight="1">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row>
    <row r="114" spans="36:60" ht="18.75" customHeight="1">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row>
    <row r="115" spans="36:60" ht="18.75" customHeight="1">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row>
    <row r="116" spans="36:60" ht="18.75" customHeight="1">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row>
    <row r="117" spans="36:60" ht="18.75" customHeight="1">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row>
    <row r="118" spans="36:60" ht="18.75" customHeight="1">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row>
    <row r="119" spans="36:60" ht="18.75" customHeight="1">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row>
    <row r="120" spans="36:60" ht="18.75" customHeight="1">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row>
    <row r="121" spans="36:60" ht="18.75" customHeight="1">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c r="BE121" s="208"/>
      <c r="BF121" s="208"/>
      <c r="BG121" s="208"/>
      <c r="BH121" s="208"/>
    </row>
    <row r="122" spans="36:60" ht="18.75" customHeight="1">
      <c r="AW122" s="208"/>
      <c r="AX122" s="208"/>
      <c r="AY122" s="208"/>
      <c r="AZ122" s="208"/>
      <c r="BA122" s="208"/>
      <c r="BB122" s="208"/>
      <c r="BC122" s="208"/>
      <c r="BD122" s="208"/>
      <c r="BE122" s="208"/>
      <c r="BF122" s="208"/>
      <c r="BG122" s="208"/>
      <c r="BH122" s="208"/>
    </row>
    <row r="123" spans="36:60" ht="18.75" customHeight="1">
      <c r="AW123" s="208"/>
      <c r="AX123" s="208"/>
      <c r="AY123" s="208"/>
      <c r="AZ123" s="208"/>
      <c r="BA123" s="208"/>
      <c r="BB123" s="208"/>
      <c r="BC123" s="208"/>
      <c r="BD123" s="208"/>
      <c r="BE123" s="208"/>
      <c r="BF123" s="208"/>
      <c r="BG123" s="208"/>
      <c r="BH123" s="208"/>
    </row>
    <row r="124" spans="36:60" ht="18.75" customHeight="1">
      <c r="AW124" s="208"/>
      <c r="AX124" s="208"/>
      <c r="AY124" s="208"/>
      <c r="AZ124" s="208"/>
      <c r="BA124" s="208"/>
      <c r="BB124" s="208"/>
      <c r="BC124" s="208"/>
      <c r="BD124" s="208"/>
      <c r="BE124" s="208"/>
      <c r="BF124" s="208"/>
      <c r="BG124" s="208"/>
      <c r="BH124" s="208"/>
    </row>
    <row r="125" spans="36:60" ht="18.75" customHeight="1">
      <c r="AW125" s="208"/>
      <c r="AX125" s="208"/>
      <c r="AY125" s="208"/>
      <c r="AZ125" s="208"/>
      <c r="BA125" s="208"/>
      <c r="BB125" s="208"/>
      <c r="BC125" s="208"/>
      <c r="BD125" s="208"/>
      <c r="BE125" s="208"/>
      <c r="BF125" s="208"/>
      <c r="BG125" s="208"/>
      <c r="BH125" s="208"/>
    </row>
    <row r="126" spans="36:60" ht="18.75" customHeight="1">
      <c r="AW126" s="208"/>
      <c r="AX126" s="208"/>
      <c r="AY126" s="208"/>
      <c r="AZ126" s="208"/>
      <c r="BA126" s="208"/>
      <c r="BB126" s="208"/>
      <c r="BC126" s="208"/>
      <c r="BD126" s="208"/>
      <c r="BE126" s="208"/>
      <c r="BF126" s="208"/>
      <c r="BG126" s="208"/>
      <c r="BH126" s="208"/>
    </row>
    <row r="127" spans="36:60" ht="18.75" customHeight="1">
      <c r="AW127" s="208"/>
      <c r="AX127" s="208"/>
      <c r="AY127" s="208"/>
      <c r="AZ127" s="208"/>
      <c r="BA127" s="208"/>
      <c r="BB127" s="208"/>
      <c r="BC127" s="208"/>
      <c r="BD127" s="208"/>
      <c r="BE127" s="208"/>
      <c r="BF127" s="208"/>
      <c r="BG127" s="208"/>
      <c r="BH127" s="208"/>
    </row>
    <row r="128" spans="36:60" ht="18.75" customHeight="1">
      <c r="AW128" s="208"/>
      <c r="AX128" s="208"/>
      <c r="AY128" s="208"/>
      <c r="AZ128" s="208"/>
      <c r="BA128" s="208"/>
      <c r="BB128" s="208"/>
      <c r="BC128" s="208"/>
      <c r="BD128" s="208"/>
      <c r="BE128" s="208"/>
      <c r="BF128" s="208"/>
      <c r="BG128" s="208"/>
      <c r="BH128" s="208"/>
    </row>
    <row r="129" spans="49:60" ht="18.75" customHeight="1">
      <c r="AW129" s="208"/>
      <c r="AX129" s="208"/>
      <c r="AY129" s="208"/>
      <c r="AZ129" s="208"/>
      <c r="BA129" s="208"/>
      <c r="BB129" s="208"/>
      <c r="BC129" s="208"/>
      <c r="BD129" s="208"/>
      <c r="BE129" s="208"/>
      <c r="BF129" s="208"/>
      <c r="BG129" s="208"/>
      <c r="BH129" s="208"/>
    </row>
    <row r="130" spans="49:60" ht="18.75" customHeight="1">
      <c r="AW130" s="208"/>
      <c r="AX130" s="208"/>
      <c r="AY130" s="208"/>
      <c r="AZ130" s="208"/>
      <c r="BA130" s="208"/>
      <c r="BB130" s="208"/>
      <c r="BC130" s="208"/>
      <c r="BD130" s="208"/>
      <c r="BE130" s="208"/>
      <c r="BF130" s="208"/>
      <c r="BG130" s="208"/>
      <c r="BH130" s="208"/>
    </row>
    <row r="131" spans="49:60" ht="18.75" customHeight="1">
      <c r="AW131" s="208"/>
      <c r="AX131" s="208"/>
      <c r="AY131" s="208"/>
      <c r="AZ131" s="208"/>
      <c r="BA131" s="208"/>
      <c r="BB131" s="208"/>
      <c r="BC131" s="208"/>
      <c r="BD131" s="208"/>
      <c r="BE131" s="208"/>
      <c r="BF131" s="208"/>
      <c r="BG131" s="208"/>
      <c r="BH131" s="208"/>
    </row>
    <row r="132" spans="49:60" ht="18.75" customHeight="1">
      <c r="AW132" s="208"/>
      <c r="AX132" s="208"/>
      <c r="AY132" s="208"/>
      <c r="AZ132" s="208"/>
      <c r="BA132" s="208"/>
      <c r="BB132" s="208"/>
      <c r="BC132" s="208"/>
      <c r="BD132" s="208"/>
      <c r="BE132" s="208"/>
      <c r="BF132" s="208"/>
      <c r="BG132" s="208"/>
      <c r="BH132" s="208"/>
    </row>
    <row r="133" spans="49:60" ht="18.75" customHeight="1">
      <c r="AW133" s="208"/>
      <c r="AX133" s="208"/>
      <c r="AY133" s="208"/>
      <c r="AZ133" s="208"/>
      <c r="BA133" s="208"/>
      <c r="BB133" s="208"/>
      <c r="BC133" s="208"/>
      <c r="BD133" s="208"/>
      <c r="BE133" s="208"/>
      <c r="BF133" s="208"/>
      <c r="BG133" s="208"/>
      <c r="BH133" s="208"/>
    </row>
    <row r="134" spans="49:60" ht="18.75" customHeight="1">
      <c r="AW134" s="208"/>
      <c r="AX134" s="208"/>
      <c r="AY134" s="208"/>
      <c r="AZ134" s="208"/>
      <c r="BA134" s="208"/>
      <c r="BB134" s="208"/>
      <c r="BC134" s="208"/>
      <c r="BD134" s="208"/>
      <c r="BE134" s="208"/>
      <c r="BF134" s="208"/>
      <c r="BG134" s="208"/>
      <c r="BH134" s="208"/>
    </row>
  </sheetData>
  <sheetProtection algorithmName="SHA-512" hashValue="ih/ltaIbTsRpmqkXyFNfZiOzt7ihmvjzSEUS/fZskB/W1kx7zT70nW5daTVSe0cOtf0Etpm+jNWq8/aGbre6Uw==" saltValue="GakwXyx1yJXs4/rbtcG6kg==" spinCount="100000" sheet="1" objects="1" scenarios="1" selectLockedCells="1"/>
  <mergeCells count="217">
    <mergeCell ref="AY54:BC54"/>
    <mergeCell ref="BD54:BH54"/>
    <mergeCell ref="AY55:BC55"/>
    <mergeCell ref="BD55:BH55"/>
    <mergeCell ref="AY56:BC56"/>
    <mergeCell ref="BD56:BH56"/>
    <mergeCell ref="AY57:BC57"/>
    <mergeCell ref="BD57:BH57"/>
    <mergeCell ref="AY49:BC49"/>
    <mergeCell ref="BD49:BH49"/>
    <mergeCell ref="AY50:BC50"/>
    <mergeCell ref="BD50:BH50"/>
    <mergeCell ref="AY51:BC51"/>
    <mergeCell ref="BD51:BH51"/>
    <mergeCell ref="AY52:BC52"/>
    <mergeCell ref="BD52:BH52"/>
    <mergeCell ref="AY53:BC53"/>
    <mergeCell ref="BD53:BH53"/>
    <mergeCell ref="A53:I54"/>
    <mergeCell ref="AL53:AP53"/>
    <mergeCell ref="AQ53:AU53"/>
    <mergeCell ref="AL54:AP54"/>
    <mergeCell ref="AQ54:AU54"/>
    <mergeCell ref="AL48:AP48"/>
    <mergeCell ref="AQ48:AU48"/>
    <mergeCell ref="G55:Z56"/>
    <mergeCell ref="AL55:AP55"/>
    <mergeCell ref="AQ55:AU55"/>
    <mergeCell ref="AL56:AP56"/>
    <mergeCell ref="AQ56:AU56"/>
    <mergeCell ref="AL51:AP51"/>
    <mergeCell ref="AQ51:AU51"/>
    <mergeCell ref="AY48:BC48"/>
    <mergeCell ref="BD48:BH48"/>
    <mergeCell ref="AJ49:AK57"/>
    <mergeCell ref="AL49:AM50"/>
    <mergeCell ref="AN49:AP49"/>
    <mergeCell ref="AQ49:AU49"/>
    <mergeCell ref="AN50:AP50"/>
    <mergeCell ref="AQ50:AU50"/>
    <mergeCell ref="AL46:AM47"/>
    <mergeCell ref="AN46:AP46"/>
    <mergeCell ref="AQ46:AU46"/>
    <mergeCell ref="AY46:BC46"/>
    <mergeCell ref="BD46:BH46"/>
    <mergeCell ref="AN47:AP47"/>
    <mergeCell ref="AQ47:AU47"/>
    <mergeCell ref="AY47:BC47"/>
    <mergeCell ref="BD47:BH47"/>
    <mergeCell ref="AJ38:AK48"/>
    <mergeCell ref="AW51:AX57"/>
    <mergeCell ref="AL52:AP52"/>
    <mergeCell ref="AQ52:AU52"/>
    <mergeCell ref="AL57:AP57"/>
    <mergeCell ref="AQ57:AU57"/>
    <mergeCell ref="AY45:BC45"/>
    <mergeCell ref="BD45:BH45"/>
    <mergeCell ref="BD41:BH41"/>
    <mergeCell ref="AL42:AP42"/>
    <mergeCell ref="AQ42:AU42"/>
    <mergeCell ref="AY42:BC42"/>
    <mergeCell ref="BD42:BH42"/>
    <mergeCell ref="AL43:AP43"/>
    <mergeCell ref="AQ43:AU43"/>
    <mergeCell ref="AY43:BC43"/>
    <mergeCell ref="BD43:BH43"/>
    <mergeCell ref="BD38:BH38"/>
    <mergeCell ref="AN39:AP39"/>
    <mergeCell ref="AQ39:AU39"/>
    <mergeCell ref="AY39:BC39"/>
    <mergeCell ref="BD39:BH39"/>
    <mergeCell ref="AL40:AP40"/>
    <mergeCell ref="AQ40:AU40"/>
    <mergeCell ref="AY40:BC40"/>
    <mergeCell ref="BD40:BH40"/>
    <mergeCell ref="AL38:AM39"/>
    <mergeCell ref="AN38:AP38"/>
    <mergeCell ref="AQ38:AU38"/>
    <mergeCell ref="AW38:AX50"/>
    <mergeCell ref="AY38:BC38"/>
    <mergeCell ref="AL41:AP41"/>
    <mergeCell ref="AQ41:AU41"/>
    <mergeCell ref="AY41:BC41"/>
    <mergeCell ref="AL44:AM45"/>
    <mergeCell ref="AN44:AP44"/>
    <mergeCell ref="AQ44:AU44"/>
    <mergeCell ref="AY44:BC44"/>
    <mergeCell ref="BD44:BH44"/>
    <mergeCell ref="AN45:AP45"/>
    <mergeCell ref="AQ45:AU45"/>
    <mergeCell ref="AX35:BE35"/>
    <mergeCell ref="AJ36:AL36"/>
    <mergeCell ref="AM36:AU36"/>
    <mergeCell ref="AV36:AW36"/>
    <mergeCell ref="AX36:BD36"/>
    <mergeCell ref="BE36:BH36"/>
    <mergeCell ref="AL25:AQ25"/>
    <mergeCell ref="AR25:AT25"/>
    <mergeCell ref="AU25:AZ25"/>
    <mergeCell ref="AJ33:AL35"/>
    <mergeCell ref="AM33:AU33"/>
    <mergeCell ref="AV33:AW33"/>
    <mergeCell ref="AX33:BH33"/>
    <mergeCell ref="AM34:AU35"/>
    <mergeCell ref="AV34:AW34"/>
    <mergeCell ref="AX34:BF34"/>
    <mergeCell ref="AL24:AP24"/>
    <mergeCell ref="AQ24:AU24"/>
    <mergeCell ref="AV24:AZ24"/>
    <mergeCell ref="AL21:AP21"/>
    <mergeCell ref="AQ21:AU21"/>
    <mergeCell ref="AV21:AZ21"/>
    <mergeCell ref="AL22:AP22"/>
    <mergeCell ref="AQ22:AU22"/>
    <mergeCell ref="AV22:AZ22"/>
    <mergeCell ref="AL18:AM20"/>
    <mergeCell ref="AN18:AP18"/>
    <mergeCell ref="AQ18:AZ18"/>
    <mergeCell ref="AN19:AP19"/>
    <mergeCell ref="AQ19:AZ19"/>
    <mergeCell ref="AN20:AP20"/>
    <mergeCell ref="AQ20:AZ20"/>
    <mergeCell ref="AL23:AP23"/>
    <mergeCell ref="AQ23:AU23"/>
    <mergeCell ref="AV23:AZ23"/>
    <mergeCell ref="C16:F16"/>
    <mergeCell ref="G16:L16"/>
    <mergeCell ref="M16:Q16"/>
    <mergeCell ref="R16:V16"/>
    <mergeCell ref="W16:AA16"/>
    <mergeCell ref="AB16:AC16"/>
    <mergeCell ref="AD14:AE14"/>
    <mergeCell ref="AF14:AG14"/>
    <mergeCell ref="C15:F15"/>
    <mergeCell ref="G15:L15"/>
    <mergeCell ref="M15:Q15"/>
    <mergeCell ref="R15:V15"/>
    <mergeCell ref="W15:AA15"/>
    <mergeCell ref="AB15:AC15"/>
    <mergeCell ref="AD15:AE15"/>
    <mergeCell ref="AF15:AG15"/>
    <mergeCell ref="C14:F14"/>
    <mergeCell ref="G14:L14"/>
    <mergeCell ref="M14:Q14"/>
    <mergeCell ref="R14:V14"/>
    <mergeCell ref="W14:AA14"/>
    <mergeCell ref="AB14:AC14"/>
    <mergeCell ref="AD16:AE16"/>
    <mergeCell ref="AF16:AG16"/>
    <mergeCell ref="C13:F13"/>
    <mergeCell ref="G13:L13"/>
    <mergeCell ref="M13:Q13"/>
    <mergeCell ref="R13:V13"/>
    <mergeCell ref="W13:AA13"/>
    <mergeCell ref="AB13:AC13"/>
    <mergeCell ref="AD13:AE13"/>
    <mergeCell ref="AF13:AG13"/>
    <mergeCell ref="C12:F12"/>
    <mergeCell ref="G12:L12"/>
    <mergeCell ref="M12:Q12"/>
    <mergeCell ref="R12:V12"/>
    <mergeCell ref="W12:AA12"/>
    <mergeCell ref="AB12:AC12"/>
    <mergeCell ref="C11:F11"/>
    <mergeCell ref="G11:L11"/>
    <mergeCell ref="M11:Q11"/>
    <mergeCell ref="R11:V11"/>
    <mergeCell ref="W11:AA11"/>
    <mergeCell ref="AB11:AC11"/>
    <mergeCell ref="AD11:AE11"/>
    <mergeCell ref="AF11:AG11"/>
    <mergeCell ref="AD12:AE12"/>
    <mergeCell ref="AF12:AG12"/>
    <mergeCell ref="AV9:AY9"/>
    <mergeCell ref="AZ9:BC9"/>
    <mergeCell ref="C10:F10"/>
    <mergeCell ref="G10:L10"/>
    <mergeCell ref="M10:Q10"/>
    <mergeCell ref="R10:V10"/>
    <mergeCell ref="W10:AA10"/>
    <mergeCell ref="AB10:AC10"/>
    <mergeCell ref="AD10:AE10"/>
    <mergeCell ref="AF10:AG10"/>
    <mergeCell ref="C8:F8"/>
    <mergeCell ref="G8:L8"/>
    <mergeCell ref="M8:Q8"/>
    <mergeCell ref="R8:V8"/>
    <mergeCell ref="W8:AA8"/>
    <mergeCell ref="AB8:AC8"/>
    <mergeCell ref="AZ8:BC8"/>
    <mergeCell ref="C9:F9"/>
    <mergeCell ref="G9:L9"/>
    <mergeCell ref="M9:Q9"/>
    <mergeCell ref="R9:V9"/>
    <mergeCell ref="W9:AA9"/>
    <mergeCell ref="AB9:AC9"/>
    <mergeCell ref="AD9:AE9"/>
    <mergeCell ref="AF9:AG9"/>
    <mergeCell ref="AJ9:AM9"/>
    <mergeCell ref="AD8:AE8"/>
    <mergeCell ref="AF8:AG8"/>
    <mergeCell ref="AJ8:AM8"/>
    <mergeCell ref="AN8:AQ8"/>
    <mergeCell ref="AR8:AU8"/>
    <mergeCell ref="AV8:AY8"/>
    <mergeCell ref="AN9:AQ9"/>
    <mergeCell ref="AR9:AU9"/>
    <mergeCell ref="B1:C2"/>
    <mergeCell ref="D1:O2"/>
    <mergeCell ref="AJ4:AK7"/>
    <mergeCell ref="AL4:AL7"/>
    <mergeCell ref="AM4:AT7"/>
    <mergeCell ref="AU4:AU7"/>
    <mergeCell ref="AV4:BC4"/>
    <mergeCell ref="C5:I5"/>
    <mergeCell ref="AV5:BC5"/>
    <mergeCell ref="AV6:BC7"/>
  </mergeCells>
  <phoneticPr fontId="2"/>
  <dataValidations count="5">
    <dataValidation type="list" allowBlank="1" showInputMessage="1" showErrorMessage="1" error="加入期間を選択してください。" sqref="C5:I5" xr:uid="{00000000-0002-0000-0100-000000000000}">
      <formula1>#REF!</formula1>
    </dataValidation>
    <dataValidation type="list" allowBlank="1" showInputMessage="1" showErrorMessage="1" error="年齢区分を選択してください。" sqref="G9:L16" xr:uid="{00000000-0002-0000-0100-000001000000}">
      <formula1>age</formula1>
    </dataValidation>
    <dataValidation type="list" allowBlank="1" showInputMessage="1" showErrorMessage="1" error="選択してください。" sqref="AB9:AG16" xr:uid="{00000000-0002-0000-0100-000002000000}">
      <formula1>"●"</formula1>
    </dataValidation>
    <dataValidation type="whole" allowBlank="1" showInputMessage="1" showErrorMessage="1" sqref="M9:V16" xr:uid="{00000000-0002-0000-0100-000003000000}">
      <formula1>0</formula1>
      <formula2>999999999</formula2>
    </dataValidation>
    <dataValidation type="whole" allowBlank="1" showInputMessage="1" showErrorMessage="1" sqref="W9:AA16" xr:uid="{00000000-0002-0000-0100-000004000000}">
      <formula1>-999999999</formula1>
      <formula2>999999999</formula2>
    </dataValidation>
  </dataValidations>
  <pageMargins left="0.70866141732283472" right="0.70866141732283472" top="0.74803149606299213" bottom="0.74803149606299213" header="0.31496062992125984" footer="0.31496062992125984"/>
  <pageSetup paperSize="9" scale="3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195</vt:i4>
      </vt:variant>
    </vt:vector>
  </HeadingPairs>
  <TitlesOfParts>
    <vt:vector size="197" baseType="lpstr">
      <vt:lpstr>試算シート</vt:lpstr>
      <vt:lpstr>入力方法（入力例）</vt:lpstr>
      <vt:lpstr>'入力方法（入力例）'!age</vt:lpstr>
      <vt:lpstr>age</vt:lpstr>
      <vt:lpstr>'入力方法（入力例）'!age_0</vt:lpstr>
      <vt:lpstr>age_0</vt:lpstr>
      <vt:lpstr>age_1</vt:lpstr>
      <vt:lpstr>'入力方法（入力例）'!age_2</vt:lpstr>
      <vt:lpstr>age_2</vt:lpstr>
      <vt:lpstr>'入力方法（入力例）'!age_3</vt:lpstr>
      <vt:lpstr>age_3</vt:lpstr>
      <vt:lpstr>age_4</vt:lpstr>
      <vt:lpstr>'入力方法（入力例）'!ir_byo</vt:lpstr>
      <vt:lpstr>ir_byo</vt:lpstr>
      <vt:lpstr>'入力方法（入力例）'!ir_gnd</vt:lpstr>
      <vt:lpstr>ir_gnd</vt:lpstr>
      <vt:lpstr>'入力方法（入力例）'!ir_kin</vt:lpstr>
      <vt:lpstr>ir_kin</vt:lpstr>
      <vt:lpstr>'入力方法（入力例）'!ir_syt</vt:lpstr>
      <vt:lpstr>ir_syt</vt:lpstr>
      <vt:lpstr>'入力方法（入力例）'!kanyu</vt:lpstr>
      <vt:lpstr>kanyu</vt:lpstr>
      <vt:lpstr>'入力方法（入力例）'!kg_byo</vt:lpstr>
      <vt:lpstr>kg_byo</vt:lpstr>
      <vt:lpstr>'入力方法（入力例）'!kg_gnd</vt:lpstr>
      <vt:lpstr>kg_gnd</vt:lpstr>
      <vt:lpstr>'入力方法（入力例）'!kg_kin</vt:lpstr>
      <vt:lpstr>kg_kin</vt:lpstr>
      <vt:lpstr>'入力方法（入力例）'!kg_syt</vt:lpstr>
      <vt:lpstr>kg_syt</vt:lpstr>
      <vt:lpstr>'入力方法（入力例）'!kgn</vt:lpstr>
      <vt:lpstr>kgn</vt:lpstr>
      <vt:lpstr>'入力方法（入力例）'!kiso_0</vt:lpstr>
      <vt:lpstr>kiso_0</vt:lpstr>
      <vt:lpstr>'入力方法（入力例）'!kiso_1</vt:lpstr>
      <vt:lpstr>kiso_1</vt:lpstr>
      <vt:lpstr>'入力方法（入力例）'!kiso_2</vt:lpstr>
      <vt:lpstr>kiso_2</vt:lpstr>
      <vt:lpstr>'入力方法（入力例）'!kiso_3</vt:lpstr>
      <vt:lpstr>kiso_3</vt:lpstr>
      <vt:lpstr>kj_0</vt:lpstr>
      <vt:lpstr>'入力方法（入力例）'!kj_1</vt:lpstr>
      <vt:lpstr>kj_1</vt:lpstr>
      <vt:lpstr>'入力方法（入力例）'!kj_10</vt:lpstr>
      <vt:lpstr>kj_10</vt:lpstr>
      <vt:lpstr>'入力方法（入力例）'!kj_2</vt:lpstr>
      <vt:lpstr>kj_2</vt:lpstr>
      <vt:lpstr>'入力方法（入力例）'!kj_3</vt:lpstr>
      <vt:lpstr>kj_3</vt:lpstr>
      <vt:lpstr>'入力方法（入力例）'!kj_4</vt:lpstr>
      <vt:lpstr>kj_4</vt:lpstr>
      <vt:lpstr>'入力方法（入力例）'!kj_5</vt:lpstr>
      <vt:lpstr>kj_5</vt:lpstr>
      <vt:lpstr>'入力方法（入力例）'!kj_6</vt:lpstr>
      <vt:lpstr>kj_6</vt:lpstr>
      <vt:lpstr>'入力方法（入力例）'!kj_7</vt:lpstr>
      <vt:lpstr>kj_7</vt:lpstr>
      <vt:lpstr>'入力方法（入力例）'!kj_8</vt:lpstr>
      <vt:lpstr>kj_8</vt:lpstr>
      <vt:lpstr>'入力方法（入力例）'!kj_9</vt:lpstr>
      <vt:lpstr>kj_9</vt:lpstr>
      <vt:lpstr>'入力方法（入力例）'!kr_6</vt:lpstr>
      <vt:lpstr>kr_6</vt:lpstr>
      <vt:lpstr>'入力方法（入力例）'!kr_7</vt:lpstr>
      <vt:lpstr>kr_7</vt:lpstr>
      <vt:lpstr>'入力方法（入力例）'!kr_8</vt:lpstr>
      <vt:lpstr>kr_8</vt:lpstr>
      <vt:lpstr>'入力方法（入力例）'!kr_9</vt:lpstr>
      <vt:lpstr>kr_9</vt:lpstr>
      <vt:lpstr>'入力方法（入力例）'!ks_0</vt:lpstr>
      <vt:lpstr>ks_0</vt:lpstr>
      <vt:lpstr>'入力方法（入力例）'!ks_1</vt:lpstr>
      <vt:lpstr>ks_1</vt:lpstr>
      <vt:lpstr>'入力方法（入力例）'!ks_10</vt:lpstr>
      <vt:lpstr>ks_10</vt:lpstr>
      <vt:lpstr>'入力方法（入力例）'!ks_2</vt:lpstr>
      <vt:lpstr>ks_2</vt:lpstr>
      <vt:lpstr>'入力方法（入力例）'!ks_3</vt:lpstr>
      <vt:lpstr>ks_3</vt:lpstr>
      <vt:lpstr>'入力方法（入力例）'!ks_4</vt:lpstr>
      <vt:lpstr>ks_4</vt:lpstr>
      <vt:lpstr>'入力方法（入力例）'!ks_5</vt:lpstr>
      <vt:lpstr>ks_5</vt:lpstr>
      <vt:lpstr>'入力方法（入力例）'!ks_6</vt:lpstr>
      <vt:lpstr>ks_6</vt:lpstr>
      <vt:lpstr>'入力方法（入力例）'!ks_7</vt:lpstr>
      <vt:lpstr>ks_7</vt:lpstr>
      <vt:lpstr>'入力方法（入力例）'!ks_8</vt:lpstr>
      <vt:lpstr>ks_8</vt:lpstr>
      <vt:lpstr>'入力方法（入力例）'!ks_9</vt:lpstr>
      <vt:lpstr>ks_9</vt:lpstr>
      <vt:lpstr>'入力方法（入力例）'!ks_kj_0</vt:lpstr>
      <vt:lpstr>ks_kj_0</vt:lpstr>
      <vt:lpstr>'入力方法（入力例）'!ks_kj_1</vt:lpstr>
      <vt:lpstr>ks_kj_1</vt:lpstr>
      <vt:lpstr>'入力方法（入力例）'!ks_kj_2</vt:lpstr>
      <vt:lpstr>ks_kj_2</vt:lpstr>
      <vt:lpstr>ks_kj_3</vt:lpstr>
      <vt:lpstr>'入力方法（入力例）'!nk1_64_0</vt:lpstr>
      <vt:lpstr>nk1_64_0</vt:lpstr>
      <vt:lpstr>'入力方法（入力例）'!nk1_64_1</vt:lpstr>
      <vt:lpstr>nk1_64_1</vt:lpstr>
      <vt:lpstr>'入力方法（入力例）'!nk1_64_2</vt:lpstr>
      <vt:lpstr>nk1_64_2</vt:lpstr>
      <vt:lpstr>'入力方法（入力例）'!nk1_64_3</vt:lpstr>
      <vt:lpstr>nk1_64_3</vt:lpstr>
      <vt:lpstr>'入力方法（入力例）'!nk1_64_4</vt:lpstr>
      <vt:lpstr>nk1_64_4</vt:lpstr>
      <vt:lpstr>'入力方法（入力例）'!nk1_65_0</vt:lpstr>
      <vt:lpstr>nk1_65_0</vt:lpstr>
      <vt:lpstr>'入力方法（入力例）'!nk1_65_1</vt:lpstr>
      <vt:lpstr>nk1_65_1</vt:lpstr>
      <vt:lpstr>'入力方法（入力例）'!nk1_65_2</vt:lpstr>
      <vt:lpstr>nk1_65_2</vt:lpstr>
      <vt:lpstr>'入力方法（入力例）'!nk1_65_3</vt:lpstr>
      <vt:lpstr>nk1_65_3</vt:lpstr>
      <vt:lpstr>'入力方法（入力例）'!nk1_65_4</vt:lpstr>
      <vt:lpstr>nk1_65_4</vt:lpstr>
      <vt:lpstr>'入力方法（入力例）'!nk2_64_0</vt:lpstr>
      <vt:lpstr>nk2_64_0</vt:lpstr>
      <vt:lpstr>'入力方法（入力例）'!nk2_64_1</vt:lpstr>
      <vt:lpstr>nk2_64_1</vt:lpstr>
      <vt:lpstr>'入力方法（入力例）'!nk2_64_2</vt:lpstr>
      <vt:lpstr>nk2_64_2</vt:lpstr>
      <vt:lpstr>'入力方法（入力例）'!nk2_64_3</vt:lpstr>
      <vt:lpstr>nk2_64_3</vt:lpstr>
      <vt:lpstr>'入力方法（入力例）'!nk2_64_4</vt:lpstr>
      <vt:lpstr>nk2_64_4</vt:lpstr>
      <vt:lpstr>'入力方法（入力例）'!nk2_65_0</vt:lpstr>
      <vt:lpstr>nk2_65_0</vt:lpstr>
      <vt:lpstr>'入力方法（入力例）'!nk2_65_1</vt:lpstr>
      <vt:lpstr>nk2_65_1</vt:lpstr>
      <vt:lpstr>'入力方法（入力例）'!nk2_65_2</vt:lpstr>
      <vt:lpstr>nk2_65_2</vt:lpstr>
      <vt:lpstr>'入力方法（入力例）'!nk2_65_3</vt:lpstr>
      <vt:lpstr>nk2_65_3</vt:lpstr>
      <vt:lpstr>'入力方法（入力例）'!nk2_65_4</vt:lpstr>
      <vt:lpstr>nk2_65_4</vt:lpstr>
      <vt:lpstr>'入力方法（入力例）'!nk3_64_0</vt:lpstr>
      <vt:lpstr>nk3_64_0</vt:lpstr>
      <vt:lpstr>'入力方法（入力例）'!nk3_64_1</vt:lpstr>
      <vt:lpstr>nk3_64_1</vt:lpstr>
      <vt:lpstr>'入力方法（入力例）'!nk3_64_2</vt:lpstr>
      <vt:lpstr>nk3_64_2</vt:lpstr>
      <vt:lpstr>'入力方法（入力例）'!nk3_64_3</vt:lpstr>
      <vt:lpstr>nk3_64_3</vt:lpstr>
      <vt:lpstr>'入力方法（入力例）'!nk3_64_4</vt:lpstr>
      <vt:lpstr>nk3_64_4</vt:lpstr>
      <vt:lpstr>'入力方法（入力例）'!nk3_65_0</vt:lpstr>
      <vt:lpstr>nk3_65_0</vt:lpstr>
      <vt:lpstr>'入力方法（入力例）'!nk3_65_1</vt:lpstr>
      <vt:lpstr>nk3_65_1</vt:lpstr>
      <vt:lpstr>'入力方法（入力例）'!nk3_65_2</vt:lpstr>
      <vt:lpstr>nk3_65_2</vt:lpstr>
      <vt:lpstr>'入力方法（入力例）'!nk3_65_3</vt:lpstr>
      <vt:lpstr>nk3_65_3</vt:lpstr>
      <vt:lpstr>'入力方法（入力例）'!nk3_65_4</vt:lpstr>
      <vt:lpstr>nk3_65_4</vt:lpstr>
      <vt:lpstr>'入力方法（入力例）'!nr_64_1</vt:lpstr>
      <vt:lpstr>nr_64_1</vt:lpstr>
      <vt:lpstr>'入力方法（入力例）'!nr_64_2</vt:lpstr>
      <vt:lpstr>nr_64_2</vt:lpstr>
      <vt:lpstr>'入力方法（入力例）'!nr_64_3</vt:lpstr>
      <vt:lpstr>nr_64_3</vt:lpstr>
      <vt:lpstr>'入力方法（入力例）'!nr_65_1</vt:lpstr>
      <vt:lpstr>nr_65_1</vt:lpstr>
      <vt:lpstr>'入力方法（入力例）'!nr_65_2</vt:lpstr>
      <vt:lpstr>nr_65_2</vt:lpstr>
      <vt:lpstr>'入力方法（入力例）'!nr_65_3</vt:lpstr>
      <vt:lpstr>nr_65_3</vt:lpstr>
      <vt:lpstr>ns_64_0</vt:lpstr>
      <vt:lpstr>'入力方法（入力例）'!ns_64_1</vt:lpstr>
      <vt:lpstr>ns_64_1</vt:lpstr>
      <vt:lpstr>'入力方法（入力例）'!ns_64_2</vt:lpstr>
      <vt:lpstr>ns_64_2</vt:lpstr>
      <vt:lpstr>'入力方法（入力例）'!ns_64_3</vt:lpstr>
      <vt:lpstr>ns_64_3</vt:lpstr>
      <vt:lpstr>'入力方法（入力例）'!ns_64_4</vt:lpstr>
      <vt:lpstr>ns_64_4</vt:lpstr>
      <vt:lpstr>ns_65_0</vt:lpstr>
      <vt:lpstr>'入力方法（入力例）'!ns_65_1</vt:lpstr>
      <vt:lpstr>ns_65_1</vt:lpstr>
      <vt:lpstr>'入力方法（入力例）'!ns_65_2</vt:lpstr>
      <vt:lpstr>ns_65_2</vt:lpstr>
      <vt:lpstr>'入力方法（入力例）'!ns_65_3</vt:lpstr>
      <vt:lpstr>ns_65_3</vt:lpstr>
      <vt:lpstr>'入力方法（入力例）'!ns_65_4</vt:lpstr>
      <vt:lpstr>ns_65_4</vt:lpstr>
      <vt:lpstr>試算シート!Print_Area</vt:lpstr>
      <vt:lpstr>'入力方法（入力例）'!si_byo</vt:lpstr>
      <vt:lpstr>si_byo</vt:lpstr>
      <vt:lpstr>'入力方法（入力例）'!si_gnd</vt:lpstr>
      <vt:lpstr>si_gnd</vt:lpstr>
      <vt:lpstr>'入力方法（入力例）'!si_kin</vt:lpstr>
      <vt:lpstr>si_kin</vt:lpstr>
      <vt:lpstr>'入力方法（入力例）'!si_syt</vt:lpstr>
      <vt:lpstr>si_syt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hoken000n</dc:creator>
  <cp:lastModifiedBy>中嶋 崇</cp:lastModifiedBy>
  <cp:lastPrinted>2023-04-06T08:17:31Z</cp:lastPrinted>
  <dcterms:created xsi:type="dcterms:W3CDTF">2021-02-15T06:57:06Z</dcterms:created>
  <dcterms:modified xsi:type="dcterms:W3CDTF">2024-03-05T06:33:25Z</dcterms:modified>
</cp:coreProperties>
</file>