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8164\Desktop\"/>
    </mc:Choice>
  </mc:AlternateContent>
  <xr:revisionPtr revIDLastSave="0" documentId="13_ncr:1_{1E5A5469-2806-4E93-AE60-2FFE03E20B0E}" xr6:coauthVersionLast="47" xr6:coauthVersionMax="47" xr10:uidLastSave="{00000000-0000-0000-0000-000000000000}"/>
  <bookViews>
    <workbookView xWindow="-120" yWindow="-120" windowWidth="20730" windowHeight="11040" xr2:uid="{8C9BEB09-92B5-4922-91F5-605E31A33B39}"/>
  </bookViews>
  <sheets>
    <sheet name="試算シート " sheetId="4" r:id="rId1"/>
    <sheet name="入力方法（入力例）" sheetId="3" r:id="rId2"/>
  </sheets>
  <externalReferences>
    <externalReference r:id="rId3"/>
  </externalReferences>
  <definedNames>
    <definedName name="age" localSheetId="0">'試算シート '!$CO$2:$CO$8</definedName>
    <definedName name="age_0" localSheetId="0">'試算シート '!$CO$2</definedName>
    <definedName name="age_1" localSheetId="0">'試算シート '!$CO$4</definedName>
    <definedName name="age_2" localSheetId="0">'試算シート '!$CO$6</definedName>
    <definedName name="age_3" localSheetId="0">'試算シート '!$CO$8</definedName>
    <definedName name="age_4" localSheetId="0">'試算シート '!$CO$7</definedName>
    <definedName name="age_5" localSheetId="0">'試算シート '!$CO$3</definedName>
    <definedName name="age_6" localSheetId="0">'試算シート '!$CO$5</definedName>
    <definedName name="ir_byo" localSheetId="0">'試算シート '!$BL$3</definedName>
    <definedName name="ir_gnd" localSheetId="0">'試算シート '!$BM$3</definedName>
    <definedName name="ir_kin" localSheetId="0">'試算シート '!$BK$3</definedName>
    <definedName name="ir_syt" localSheetId="0">'試算シート '!$BJ$3</definedName>
    <definedName name="kanyu" localSheetId="0">'試算シート '!$B$5</definedName>
    <definedName name="kg_byo" localSheetId="0">'試算シート '!$BL$5</definedName>
    <definedName name="kg_gnd" localSheetId="0">'試算シート '!$BM$5</definedName>
    <definedName name="kg_kin" localSheetId="0">'試算シート '!$BK$5</definedName>
    <definedName name="kg_syt" localSheetId="0">'試算シート '!$BJ$5</definedName>
    <definedName name="kgn" localSheetId="0">'試算シート '!$BW$24</definedName>
    <definedName name="kiso_0" localSheetId="0">'試算シート '!$CQ$31</definedName>
    <definedName name="kiso_1" localSheetId="0">'試算シート '!$CQ$32</definedName>
    <definedName name="kiso_2" localSheetId="0">'試算シート '!$CQ$33</definedName>
    <definedName name="kiso_3" localSheetId="0">'試算シート '!$CQ$34</definedName>
    <definedName name="kj_0" localSheetId="0">'試算シート '!$CS$4</definedName>
    <definedName name="kj_1" localSheetId="0">'試算シート '!$CS$5</definedName>
    <definedName name="kj_10" localSheetId="0">'試算シート '!$CS$14</definedName>
    <definedName name="kj_2" localSheetId="0">'試算シート '!$CS$6</definedName>
    <definedName name="kj_3" localSheetId="0">'試算シート '!$CS$7</definedName>
    <definedName name="kj_4" localSheetId="0">'試算シート '!$CS$8</definedName>
    <definedName name="kj_5" localSheetId="0">'試算シート '!$CS$9</definedName>
    <definedName name="kj_6" localSheetId="0">'試算シート '!$CS$10</definedName>
    <definedName name="kj_7" localSheetId="0">'試算シート '!$CS$11</definedName>
    <definedName name="kj_8" localSheetId="0">'試算シート '!$CS$12</definedName>
    <definedName name="kj_9" localSheetId="0">'試算シート '!$CS$13</definedName>
    <definedName name="kr_6" localSheetId="0">'試算シート '!$CR$10</definedName>
    <definedName name="kr_7" localSheetId="0">'試算シート '!$CR$11</definedName>
    <definedName name="kr_8" localSheetId="0">'試算シート '!$CR$12</definedName>
    <definedName name="kr_9" localSheetId="0">'試算シート '!$CR$13</definedName>
    <definedName name="ks_0" localSheetId="0">'試算シート '!$CQ$4</definedName>
    <definedName name="ks_1" localSheetId="0">'試算シート '!$CQ$5</definedName>
    <definedName name="ks_10" localSheetId="0">'試算シート '!$CQ$14</definedName>
    <definedName name="ks_2" localSheetId="0">'試算シート '!$CQ$6</definedName>
    <definedName name="ks_3" localSheetId="0">'試算シート '!$CQ$7</definedName>
    <definedName name="ks_4" localSheetId="0">'試算シート '!$CQ$8</definedName>
    <definedName name="ks_5" localSheetId="0">'試算シート '!$CQ$9</definedName>
    <definedName name="ks_6" localSheetId="0">'試算シート '!$CQ$10</definedName>
    <definedName name="ks_7" localSheetId="0">'試算シート '!$CQ$11</definedName>
    <definedName name="ks_8" localSheetId="0">'試算シート '!$CQ$12</definedName>
    <definedName name="ks_9" localSheetId="0">'試算シート '!$CQ$13</definedName>
    <definedName name="ks_kj_0" localSheetId="0">'試算シート '!$CS$31</definedName>
    <definedName name="ks_kj_1" localSheetId="0">'試算シート '!$CS$32</definedName>
    <definedName name="ks_kj_2" localSheetId="0">'試算シート '!$CS$33</definedName>
    <definedName name="ks_kj_3" localSheetId="0">'試算シート '!$CS$34</definedName>
    <definedName name="nk1_64_0" localSheetId="0">'試算シート '!$CS$18</definedName>
    <definedName name="nk1_64_1" localSheetId="0">'試算シート '!$CS$19</definedName>
    <definedName name="nk1_64_2" localSheetId="0">'試算シート '!$CS$20</definedName>
    <definedName name="nk1_64_3" localSheetId="0">'試算シート '!$CS$21</definedName>
    <definedName name="nk1_64_4" localSheetId="0">'試算シート '!$CS$22</definedName>
    <definedName name="nk1_65_0" localSheetId="0">'試算シート '!$CS$23</definedName>
    <definedName name="nk1_65_1" localSheetId="0">'試算シート '!$CS$24</definedName>
    <definedName name="nk1_65_2" localSheetId="0">'試算シート '!$CS$25</definedName>
    <definedName name="nk1_65_3" localSheetId="0">'試算シート '!$CS$26</definedName>
    <definedName name="nk1_65_4" localSheetId="0">'試算シート '!$CS$27</definedName>
    <definedName name="nk2_64_0" localSheetId="0">'試算シート '!$CT$18</definedName>
    <definedName name="nk2_64_1" localSheetId="0">'試算シート '!$CT$19</definedName>
    <definedName name="nk2_64_2" localSheetId="0">'試算シート '!$CT$20</definedName>
    <definedName name="nk2_64_3" localSheetId="0">'試算シート '!$CT$21</definedName>
    <definedName name="nk2_64_4" localSheetId="0">'試算シート '!$CT$22</definedName>
    <definedName name="nk2_65_0" localSheetId="0">'試算シート '!$CT$23</definedName>
    <definedName name="nk2_65_1" localSheetId="0">'試算シート '!$CT$24</definedName>
    <definedName name="nk2_65_2" localSheetId="0">'試算シート '!$CT$25</definedName>
    <definedName name="nk2_65_3" localSheetId="0">'試算シート '!$CT$26</definedName>
    <definedName name="nk2_65_4" localSheetId="0">'試算シート '!$CT$27</definedName>
    <definedName name="nk3_64_0" localSheetId="0">'試算シート '!$CU$18</definedName>
    <definedName name="nk3_64_1" localSheetId="0">'試算シート '!$CU$19</definedName>
    <definedName name="nk3_64_2" localSheetId="0">'試算シート '!$CU$20</definedName>
    <definedName name="nk3_64_3" localSheetId="0">'試算シート '!$CU$21</definedName>
    <definedName name="nk3_64_4" localSheetId="0">'試算シート '!$CU$22</definedName>
    <definedName name="nk3_65_0" localSheetId="0">'試算シート '!$CU$23</definedName>
    <definedName name="nk3_65_1" localSheetId="0">'試算シート '!$CU$24</definedName>
    <definedName name="nk3_65_2" localSheetId="0">'試算シート '!$CU$25</definedName>
    <definedName name="nk3_65_3" localSheetId="0">'試算シート '!$CU$26</definedName>
    <definedName name="nk3_65_4" localSheetId="0">'試算シート '!$CU$27</definedName>
    <definedName name="nr_64_1" localSheetId="0">'試算シート '!$CR$19</definedName>
    <definedName name="nr_64_2" localSheetId="0">'試算シート '!$CR$20</definedName>
    <definedName name="nr_64_3" localSheetId="0">'試算シート '!$CR$21</definedName>
    <definedName name="nr_65_1" localSheetId="0">'試算シート '!$CR$24</definedName>
    <definedName name="nr_65_2" localSheetId="0">'試算シート '!$CR$25</definedName>
    <definedName name="nr_65_3" localSheetId="0">'試算シート '!$CR$26</definedName>
    <definedName name="ns_64_0" localSheetId="0">'試算シート '!$CQ$18</definedName>
    <definedName name="ns_64_1" localSheetId="0">'試算シート '!$CQ$19</definedName>
    <definedName name="ns_64_2" localSheetId="0">'試算シート '!$CQ$20</definedName>
    <definedName name="ns_64_3" localSheetId="0">'試算シート '!$CQ$21</definedName>
    <definedName name="ns_64_4" localSheetId="0">'試算シート '!$CQ$22</definedName>
    <definedName name="ns_65_0" localSheetId="0">'試算シート '!$CQ$23</definedName>
    <definedName name="ns_65_1" localSheetId="0">'試算シート '!$CQ$24</definedName>
    <definedName name="ns_65_2" localSheetId="0">'試算シート '!$CQ$25</definedName>
    <definedName name="ns_65_3" localSheetId="0">'試算シート '!$CQ$26</definedName>
    <definedName name="ns_65_4" localSheetId="0">'試算シート '!$CQ$27</definedName>
    <definedName name="_xlnm.Print_Area" localSheetId="0">'試算シート '!$A$1:$AV$89</definedName>
    <definedName name="si_byo" localSheetId="0">'試算シート '!$BL$4</definedName>
    <definedName name="si_gnd" localSheetId="0">'試算シート '!$BM$4</definedName>
    <definedName name="si_kin" localSheetId="0">'試算シート '!$BK$4</definedName>
    <definedName name="si_syt" localSheetId="0">'試算シート '!$BJ$4</definedName>
    <definedName name="所得表">[1]所得算出表!$G$21:$I$1268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10" i="4" l="1"/>
  <c r="BL11" i="4"/>
  <c r="BL12" i="4"/>
  <c r="BL13" i="4"/>
  <c r="BL14" i="4"/>
  <c r="BL15" i="4"/>
  <c r="BL16" i="4"/>
  <c r="BL9" i="4"/>
  <c r="AK45" i="4"/>
  <c r="AK43" i="4"/>
  <c r="AQ41" i="4"/>
  <c r="CC51" i="4"/>
  <c r="CI11" i="4"/>
  <c r="BZ55" i="4" s="1"/>
  <c r="CI12" i="4"/>
  <c r="BZ56" i="4" s="1"/>
  <c r="CD56" i="4" s="1"/>
  <c r="CI13" i="4"/>
  <c r="BZ57" i="4" s="1"/>
  <c r="CC57" i="4" s="1"/>
  <c r="CI14" i="4"/>
  <c r="BZ58" i="4" s="1"/>
  <c r="CI15" i="4"/>
  <c r="BZ59" i="4" s="1"/>
  <c r="CI16" i="4"/>
  <c r="BZ60" i="4" s="1"/>
  <c r="CJ10" i="4"/>
  <c r="CJ11" i="4"/>
  <c r="CJ12" i="4"/>
  <c r="CJ13" i="4"/>
  <c r="CJ14" i="4"/>
  <c r="CJ15" i="4"/>
  <c r="CJ16" i="4"/>
  <c r="CJ9" i="4"/>
  <c r="CM10" i="4"/>
  <c r="CM11" i="4"/>
  <c r="CM12" i="4"/>
  <c r="CM13" i="4"/>
  <c r="CM14" i="4"/>
  <c r="CM15" i="4"/>
  <c r="CM16" i="4"/>
  <c r="CM9" i="4"/>
  <c r="CB9" i="4"/>
  <c r="CC59" i="4" l="1"/>
  <c r="CD59" i="4"/>
  <c r="CE59" i="4"/>
  <c r="CB59" i="4"/>
  <c r="CE60" i="4"/>
  <c r="CB60" i="4"/>
  <c r="CC60" i="4"/>
  <c r="CD60" i="4"/>
  <c r="CE57" i="4"/>
  <c r="CD57" i="4"/>
  <c r="CM17" i="4"/>
  <c r="CE58" i="4"/>
  <c r="CD58" i="4"/>
  <c r="CC58" i="4"/>
  <c r="CB58" i="4"/>
  <c r="CC55" i="4"/>
  <c r="CE55" i="4"/>
  <c r="CD55" i="4"/>
  <c r="CB55" i="4"/>
  <c r="CE56" i="4"/>
  <c r="CB56" i="4"/>
  <c r="CC56" i="4"/>
  <c r="CB57" i="4"/>
  <c r="CL17" i="4"/>
  <c r="CJ18" i="4"/>
  <c r="AA27" i="4" s="1"/>
  <c r="CK16" i="4"/>
  <c r="CA60" i="4" s="1"/>
  <c r="CK15" i="4"/>
  <c r="CA59" i="4" s="1"/>
  <c r="I60" i="4" l="1"/>
  <c r="E60" i="4"/>
  <c r="I59" i="4"/>
  <c r="E59" i="4"/>
  <c r="E58" i="4"/>
  <c r="E57" i="4"/>
  <c r="E56" i="4"/>
  <c r="E55" i="4"/>
  <c r="E54" i="4"/>
  <c r="E53" i="4"/>
  <c r="BW51" i="4"/>
  <c r="BQ51" i="4"/>
  <c r="BK51" i="4"/>
  <c r="AK38" i="4"/>
  <c r="AK36" i="4"/>
  <c r="AQ34" i="4"/>
  <c r="AK31" i="4"/>
  <c r="AK29" i="4"/>
  <c r="V35" i="4"/>
  <c r="Q35" i="4"/>
  <c r="L35" i="4"/>
  <c r="AQ27" i="4"/>
  <c r="AK24" i="4"/>
  <c r="AK22" i="4"/>
  <c r="AQ20" i="4"/>
  <c r="A20" i="4"/>
  <c r="C37" i="4" s="1"/>
  <c r="CF16" i="4"/>
  <c r="CG16" i="4" s="1"/>
  <c r="BU60" i="4" s="1"/>
  <c r="CE16" i="4"/>
  <c r="BT60" i="4" s="1"/>
  <c r="CB16" i="4"/>
  <c r="CC16" i="4" s="1"/>
  <c r="BO60" i="4" s="1"/>
  <c r="CA16" i="4"/>
  <c r="BN60" i="4" s="1"/>
  <c r="BX16" i="4"/>
  <c r="BY16" i="4" s="1"/>
  <c r="BI60" i="4" s="1"/>
  <c r="BW16" i="4"/>
  <c r="BH60" i="4" s="1"/>
  <c r="BU16" i="4"/>
  <c r="BT16" i="4"/>
  <c r="BS16" i="4"/>
  <c r="BO16" i="4"/>
  <c r="BN16" i="4"/>
  <c r="BP16" i="4" s="1"/>
  <c r="BK16" i="4"/>
  <c r="BI16" i="4"/>
  <c r="BH16" i="4"/>
  <c r="BE16" i="4"/>
  <c r="BC16" i="4"/>
  <c r="BA16" i="4"/>
  <c r="AW16" i="4"/>
  <c r="CF15" i="4"/>
  <c r="CG15" i="4" s="1"/>
  <c r="BU59" i="4" s="1"/>
  <c r="CE15" i="4"/>
  <c r="BT59" i="4" s="1"/>
  <c r="CB15" i="4"/>
  <c r="CC15" i="4" s="1"/>
  <c r="BO59" i="4" s="1"/>
  <c r="CA15" i="4"/>
  <c r="BN59" i="4" s="1"/>
  <c r="BX15" i="4"/>
  <c r="BY15" i="4" s="1"/>
  <c r="BI59" i="4" s="1"/>
  <c r="BW15" i="4"/>
  <c r="BH59" i="4" s="1"/>
  <c r="BU15" i="4"/>
  <c r="BT15" i="4"/>
  <c r="BS15" i="4"/>
  <c r="BO15" i="4"/>
  <c r="BV15" i="4"/>
  <c r="BK15" i="4"/>
  <c r="BI15" i="4"/>
  <c r="BH15" i="4"/>
  <c r="BE15" i="4"/>
  <c r="BC15" i="4"/>
  <c r="BA15" i="4"/>
  <c r="AW15" i="4"/>
  <c r="CF14" i="4"/>
  <c r="CG14" i="4" s="1"/>
  <c r="BU58" i="4" s="1"/>
  <c r="CE14" i="4"/>
  <c r="BT58" i="4" s="1"/>
  <c r="CB14" i="4"/>
  <c r="BX14" i="4"/>
  <c r="BU14" i="4"/>
  <c r="BT14" i="4"/>
  <c r="BS14" i="4"/>
  <c r="BO14" i="4"/>
  <c r="BN14" i="4"/>
  <c r="BK14" i="4"/>
  <c r="BI14" i="4"/>
  <c r="BH14" i="4"/>
  <c r="BE14" i="4"/>
  <c r="BC14" i="4"/>
  <c r="BA14" i="4"/>
  <c r="AW14" i="4"/>
  <c r="CF13" i="4"/>
  <c r="CG13" i="4" s="1"/>
  <c r="BU57" i="4" s="1"/>
  <c r="CE13" i="4"/>
  <c r="BT57" i="4" s="1"/>
  <c r="CB13" i="4"/>
  <c r="BX13" i="4"/>
  <c r="BU13" i="4"/>
  <c r="BT13" i="4"/>
  <c r="BS13" i="4"/>
  <c r="BO13" i="4"/>
  <c r="BV13" i="4"/>
  <c r="BK13" i="4"/>
  <c r="BI13" i="4"/>
  <c r="BH13" i="4"/>
  <c r="BE13" i="4"/>
  <c r="BC13" i="4"/>
  <c r="BA13" i="4"/>
  <c r="AW13" i="4"/>
  <c r="CF12" i="4"/>
  <c r="CB12" i="4"/>
  <c r="BX12" i="4"/>
  <c r="BU12" i="4"/>
  <c r="BT12" i="4"/>
  <c r="BS12" i="4"/>
  <c r="BO12" i="4"/>
  <c r="BN12" i="4"/>
  <c r="BK12" i="4"/>
  <c r="BI12" i="4"/>
  <c r="BH12" i="4"/>
  <c r="BE12" i="4"/>
  <c r="BC12" i="4"/>
  <c r="BA12" i="4"/>
  <c r="CF11" i="4"/>
  <c r="CB11" i="4"/>
  <c r="BX11" i="4"/>
  <c r="BU11" i="4"/>
  <c r="BT11" i="4"/>
  <c r="BS11" i="4"/>
  <c r="BO11" i="4"/>
  <c r="BN11" i="4"/>
  <c r="BK11" i="4"/>
  <c r="BI11" i="4"/>
  <c r="BH11" i="4"/>
  <c r="BE11" i="4"/>
  <c r="BC11" i="4"/>
  <c r="BA11" i="4"/>
  <c r="CF10" i="4"/>
  <c r="CB10" i="4"/>
  <c r="BX10" i="4"/>
  <c r="BU10" i="4"/>
  <c r="BT10" i="4"/>
  <c r="BS10" i="4"/>
  <c r="BO10" i="4"/>
  <c r="BV10" i="4"/>
  <c r="BK10" i="4"/>
  <c r="BI10" i="4"/>
  <c r="BH10" i="4"/>
  <c r="BE10" i="4"/>
  <c r="BC10" i="4"/>
  <c r="BA10" i="4"/>
  <c r="CF9" i="4"/>
  <c r="BX9" i="4"/>
  <c r="BU9" i="4"/>
  <c r="BT9" i="4"/>
  <c r="BS9" i="4"/>
  <c r="BO9" i="4"/>
  <c r="BN9" i="4"/>
  <c r="BK9" i="4"/>
  <c r="BI9" i="4"/>
  <c r="BH9" i="4"/>
  <c r="BE9" i="4"/>
  <c r="BC9" i="4"/>
  <c r="BA9" i="4"/>
  <c r="BH1" i="4"/>
  <c r="BJ13" i="4" l="1"/>
  <c r="BV16" i="4"/>
  <c r="AK16" i="4" s="1"/>
  <c r="BJ11" i="4"/>
  <c r="BJ15" i="4"/>
  <c r="BQ16" i="4"/>
  <c r="BM16" i="4" s="1"/>
  <c r="AG16" i="4" s="1"/>
  <c r="BA17" i="4"/>
  <c r="C18" i="4" s="1"/>
  <c r="BJ14" i="4"/>
  <c r="BE17" i="4"/>
  <c r="C20" i="4" s="1"/>
  <c r="AK15" i="4"/>
  <c r="BJ16" i="4"/>
  <c r="BN15" i="4"/>
  <c r="BP15" i="4" s="1"/>
  <c r="BQ15" i="4" s="1"/>
  <c r="BM15" i="4" s="1"/>
  <c r="AG15" i="4" s="1"/>
  <c r="AK13" i="4"/>
  <c r="BV12" i="4"/>
  <c r="AK12" i="4" s="1"/>
  <c r="BP12" i="4" s="1"/>
  <c r="BQ12" i="4" s="1"/>
  <c r="BM12" i="4" s="1"/>
  <c r="AG12" i="4" s="1"/>
  <c r="BJ12" i="4"/>
  <c r="BJ10" i="4"/>
  <c r="BV9" i="4"/>
  <c r="AK9" i="4" s="1"/>
  <c r="BP9" i="4" s="1"/>
  <c r="BQ9" i="4" s="1"/>
  <c r="BM9" i="4" s="1"/>
  <c r="AG9" i="4" s="1"/>
  <c r="C17" i="4"/>
  <c r="BV11" i="4"/>
  <c r="AK11" i="4" s="1"/>
  <c r="BN13" i="4"/>
  <c r="BP13" i="4" s="1"/>
  <c r="BQ13" i="4" s="1"/>
  <c r="BM13" i="4" s="1"/>
  <c r="AG13" i="4" s="1"/>
  <c r="BC17" i="4"/>
  <c r="C19" i="4" s="1"/>
  <c r="BV14" i="4"/>
  <c r="AK14" i="4" s="1"/>
  <c r="BP14" i="4" s="1"/>
  <c r="BQ14" i="4" s="1"/>
  <c r="BM14" i="4" s="1"/>
  <c r="AG14" i="4" s="1"/>
  <c r="BJ9" i="4"/>
  <c r="BN10" i="4"/>
  <c r="AK10" i="4"/>
  <c r="CF18" i="4"/>
  <c r="V27" i="4" s="1"/>
  <c r="CD17" i="4"/>
  <c r="BX59" i="4"/>
  <c r="BW59" i="4"/>
  <c r="BV59" i="4"/>
  <c r="BY59" i="4"/>
  <c r="BP60" i="4"/>
  <c r="BS60" i="4"/>
  <c r="BR60" i="4"/>
  <c r="BQ60" i="4"/>
  <c r="BV57" i="4"/>
  <c r="BY57" i="4"/>
  <c r="BX57" i="4"/>
  <c r="BW57" i="4"/>
  <c r="BY58" i="4"/>
  <c r="BX58" i="4"/>
  <c r="BW58" i="4"/>
  <c r="BV58" i="4"/>
  <c r="BL60" i="4"/>
  <c r="BK60" i="4"/>
  <c r="BJ60" i="4"/>
  <c r="BM60" i="4"/>
  <c r="BW21" i="4"/>
  <c r="BP59" i="4"/>
  <c r="BS59" i="4"/>
  <c r="BR59" i="4"/>
  <c r="BQ59" i="4"/>
  <c r="BX60" i="4"/>
  <c r="BW60" i="4"/>
  <c r="BV60" i="4"/>
  <c r="BY60" i="4"/>
  <c r="BL59" i="4"/>
  <c r="BK59" i="4"/>
  <c r="BJ59" i="4"/>
  <c r="BM59" i="4"/>
  <c r="BZ17" i="4"/>
  <c r="CH17" i="4"/>
  <c r="AO16" i="4" l="1"/>
  <c r="AS16" i="4" s="1"/>
  <c r="CF60" i="4"/>
  <c r="AO13" i="4"/>
  <c r="AS13" i="4" s="1"/>
  <c r="CF59" i="4"/>
  <c r="BP11" i="4"/>
  <c r="BQ11" i="4" s="1"/>
  <c r="BM11" i="4" s="1"/>
  <c r="AG11" i="4" s="1"/>
  <c r="AO11" i="4" s="1"/>
  <c r="AO15" i="4"/>
  <c r="AS15" i="4" s="1"/>
  <c r="BR16" i="4"/>
  <c r="AO12" i="4"/>
  <c r="AS12" i="4" s="1"/>
  <c r="AO14" i="4"/>
  <c r="AS14" i="4" s="1"/>
  <c r="AO9" i="4"/>
  <c r="AS9" i="4" s="1"/>
  <c r="CI9" i="4" s="1"/>
  <c r="BZ53" i="4" s="1"/>
  <c r="BX21" i="4"/>
  <c r="BY23" i="4" s="1"/>
  <c r="BP10" i="4"/>
  <c r="BQ10" i="4" s="1"/>
  <c r="BM10" i="4" s="1"/>
  <c r="AG10" i="4" s="1"/>
  <c r="AO10" i="4" s="1"/>
  <c r="L27" i="4"/>
  <c r="Q27" i="4"/>
  <c r="BR13" i="4" l="1"/>
  <c r="BR15" i="4"/>
  <c r="BR9" i="4"/>
  <c r="CE9" i="4"/>
  <c r="BT53" i="4" s="1"/>
  <c r="CA9" i="4"/>
  <c r="BN53" i="4" s="1"/>
  <c r="CE12" i="4"/>
  <c r="BT56" i="4" s="1"/>
  <c r="AW11" i="4"/>
  <c r="AS11" i="4"/>
  <c r="BW11" i="4" s="1"/>
  <c r="BH55" i="4" s="1"/>
  <c r="BR11" i="4"/>
  <c r="BW14" i="4"/>
  <c r="BH58" i="4" s="1"/>
  <c r="CA14" i="4"/>
  <c r="BN58" i="4" s="1"/>
  <c r="CA13" i="4"/>
  <c r="BN57" i="4" s="1"/>
  <c r="BW13" i="4"/>
  <c r="BH57" i="4" s="1"/>
  <c r="CA12" i="4"/>
  <c r="BN56" i="4" s="1"/>
  <c r="BR12" i="4"/>
  <c r="AW12" i="4"/>
  <c r="BW12" i="4"/>
  <c r="BH56" i="4" s="1"/>
  <c r="BR14" i="4"/>
  <c r="AW9" i="4"/>
  <c r="BX23" i="4"/>
  <c r="BW23" i="4"/>
  <c r="AS10" i="4"/>
  <c r="BR10" i="4"/>
  <c r="AW10" i="4"/>
  <c r="BW9" i="4"/>
  <c r="BH53" i="4" s="1"/>
  <c r="AA25" i="4" l="1"/>
  <c r="CI10" i="4"/>
  <c r="BZ54" i="4" s="1"/>
  <c r="CE10" i="4"/>
  <c r="BT54" i="4" s="1"/>
  <c r="CA11" i="4"/>
  <c r="BN55" i="4" s="1"/>
  <c r="CE11" i="4"/>
  <c r="BT55" i="4" s="1"/>
  <c r="BW25" i="4"/>
  <c r="BW24" i="4" s="1"/>
  <c r="BW26" i="4" s="1"/>
  <c r="V25" i="4"/>
  <c r="Q25" i="4"/>
  <c r="BW10" i="4"/>
  <c r="BH54" i="4" s="1"/>
  <c r="BH61" i="4" s="1"/>
  <c r="CA10" i="4"/>
  <c r="BN54" i="4" s="1"/>
  <c r="L25" i="4"/>
  <c r="AA26" i="4" l="1"/>
  <c r="CB54" i="4"/>
  <c r="BZ61" i="4"/>
  <c r="AA29" i="4"/>
  <c r="CB53" i="4"/>
  <c r="BP53" i="4"/>
  <c r="V26" i="4"/>
  <c r="BT61" i="4"/>
  <c r="BN61" i="4"/>
  <c r="CK13" i="4"/>
  <c r="CA57" i="4" s="1"/>
  <c r="CK9" i="4"/>
  <c r="CA53" i="4" s="1"/>
  <c r="CK10" i="4"/>
  <c r="CA54" i="4" s="1"/>
  <c r="CK12" i="4"/>
  <c r="CA56" i="4" s="1"/>
  <c r="CK14" i="4"/>
  <c r="CA58" i="4" s="1"/>
  <c r="CK11" i="4"/>
  <c r="CA55" i="4" s="1"/>
  <c r="CC14" i="4"/>
  <c r="BO58" i="4" s="1"/>
  <c r="BY14" i="4"/>
  <c r="BI58" i="4" s="1"/>
  <c r="BP58" i="4"/>
  <c r="BJ58" i="4"/>
  <c r="BY13" i="4"/>
  <c r="BI57" i="4" s="1"/>
  <c r="CC13" i="4"/>
  <c r="BO57" i="4" s="1"/>
  <c r="BJ57" i="4"/>
  <c r="BP57" i="4"/>
  <c r="CG12" i="4"/>
  <c r="BU56" i="4" s="1"/>
  <c r="BV56" i="4"/>
  <c r="L26" i="4"/>
  <c r="L30" i="4"/>
  <c r="C36" i="4" s="1"/>
  <c r="Q26" i="4"/>
  <c r="CG11" i="4"/>
  <c r="BU55" i="4" s="1"/>
  <c r="BV55" i="4"/>
  <c r="BY12" i="4"/>
  <c r="BI56" i="4" s="1"/>
  <c r="CC12" i="4"/>
  <c r="BO56" i="4" s="1"/>
  <c r="BJ56" i="4"/>
  <c r="BP56" i="4"/>
  <c r="BY11" i="4"/>
  <c r="BI55" i="4" s="1"/>
  <c r="CC11" i="4"/>
  <c r="BO55" i="4" s="1"/>
  <c r="BJ55" i="4"/>
  <c r="BP55" i="4"/>
  <c r="CG9" i="4"/>
  <c r="CG10" i="4"/>
  <c r="BU54" i="4" s="1"/>
  <c r="BV54" i="4"/>
  <c r="BV53" i="4"/>
  <c r="BY10" i="4"/>
  <c r="BI54" i="4" s="1"/>
  <c r="CC10" i="4"/>
  <c r="BO54" i="4" s="1"/>
  <c r="BP54" i="4"/>
  <c r="BJ54" i="4"/>
  <c r="BY9" i="4"/>
  <c r="CC9" i="4"/>
  <c r="BO53" i="4" s="1"/>
  <c r="L29" i="4"/>
  <c r="Q29" i="4"/>
  <c r="V29" i="4"/>
  <c r="BJ53" i="4"/>
  <c r="CC54" i="4" l="1"/>
  <c r="CB61" i="4"/>
  <c r="BQ53" i="4"/>
  <c r="CC53" i="4"/>
  <c r="CA61" i="4"/>
  <c r="BK58" i="4"/>
  <c r="CK17" i="4"/>
  <c r="AA28" i="4" s="1"/>
  <c r="AA31" i="4" s="1"/>
  <c r="BQ57" i="4"/>
  <c r="BK57" i="4"/>
  <c r="BQ58" i="4"/>
  <c r="BW56" i="4"/>
  <c r="BW55" i="4"/>
  <c r="BK55" i="4"/>
  <c r="BK56" i="4"/>
  <c r="CG17" i="4"/>
  <c r="V28" i="4" s="1"/>
  <c r="V31" i="4" s="1"/>
  <c r="V32" i="4" s="1"/>
  <c r="V33" i="4" s="1"/>
  <c r="V34" i="4" s="1"/>
  <c r="BP61" i="4"/>
  <c r="BQ55" i="4"/>
  <c r="BQ56" i="4"/>
  <c r="BU53" i="4"/>
  <c r="BW53" i="4" s="1"/>
  <c r="BV61" i="4"/>
  <c r="BW54" i="4"/>
  <c r="BJ61" i="4"/>
  <c r="BK54" i="4"/>
  <c r="BQ54" i="4"/>
  <c r="CC17" i="4"/>
  <c r="Q28" i="4" s="1"/>
  <c r="Q31" i="4" s="1"/>
  <c r="BI53" i="4"/>
  <c r="BY17" i="4"/>
  <c r="L28" i="4" s="1"/>
  <c r="L31" i="4" s="1"/>
  <c r="CC61" i="4" l="1"/>
  <c r="CD53" i="4" s="1"/>
  <c r="CE54" i="4"/>
  <c r="CE61" i="4"/>
  <c r="AA32" i="4"/>
  <c r="AA33" i="4" s="1"/>
  <c r="AA34" i="4" s="1"/>
  <c r="BW61" i="4"/>
  <c r="BU61" i="4"/>
  <c r="L32" i="4"/>
  <c r="L33" i="4" s="1"/>
  <c r="L34" i="4" s="1"/>
  <c r="BO61" i="4"/>
  <c r="BQ61" i="4"/>
  <c r="BR53" i="4" s="1"/>
  <c r="BI61" i="4"/>
  <c r="BK53" i="4"/>
  <c r="BK61" i="4" s="1"/>
  <c r="Q32" i="4"/>
  <c r="Q33" i="4" s="1"/>
  <c r="Q34" i="4" s="1"/>
  <c r="CD54" i="4" l="1"/>
  <c r="CD61" i="4" s="1"/>
  <c r="CE53" i="4"/>
  <c r="BR58" i="4"/>
  <c r="BS58" i="4" s="1"/>
  <c r="BL58" i="4"/>
  <c r="BM58" i="4" s="1"/>
  <c r="BR57" i="4"/>
  <c r="BS57" i="4" s="1"/>
  <c r="BL57" i="4"/>
  <c r="BM57" i="4" s="1"/>
  <c r="BY55" i="4"/>
  <c r="BX56" i="4"/>
  <c r="BY56" i="4" s="1"/>
  <c r="S21" i="4"/>
  <c r="BX53" i="4"/>
  <c r="BY53" i="4" s="1"/>
  <c r="BX54" i="4"/>
  <c r="BY54" i="4" s="1"/>
  <c r="BX55" i="4"/>
  <c r="BL56" i="4"/>
  <c r="BM56" i="4" s="1"/>
  <c r="BR56" i="4"/>
  <c r="BS56" i="4" s="1"/>
  <c r="BL55" i="4"/>
  <c r="BM55" i="4" s="1"/>
  <c r="BR55" i="4"/>
  <c r="BS55" i="4" s="1"/>
  <c r="BR54" i="4"/>
  <c r="BS54" i="4" s="1"/>
  <c r="BL54" i="4"/>
  <c r="BM54" i="4" s="1"/>
  <c r="BL53" i="4"/>
  <c r="BM53" i="4" s="1"/>
  <c r="BS53" i="4"/>
  <c r="CF56" i="4" l="1"/>
  <c r="I56" i="4" s="1"/>
  <c r="CF53" i="4"/>
  <c r="I53" i="4" s="1"/>
  <c r="CF55" i="4"/>
  <c r="I55" i="4" s="1"/>
  <c r="CF54" i="4"/>
  <c r="I54" i="4" s="1"/>
  <c r="CF57" i="4"/>
  <c r="I57" i="4" s="1"/>
  <c r="CF58" i="4"/>
  <c r="I58" i="4"/>
  <c r="BY61" i="4"/>
  <c r="BX61" i="4"/>
  <c r="BS61" i="4"/>
  <c r="BR61" i="4"/>
  <c r="BL61" i="4"/>
  <c r="G70" i="4"/>
  <c r="G71" i="4" s="1"/>
  <c r="G72" i="4" s="1"/>
  <c r="G73" i="4" s="1"/>
  <c r="G74" i="4" s="1"/>
  <c r="G75" i="4" s="1"/>
  <c r="G76" i="4" s="1"/>
  <c r="G77" i="4" s="1"/>
  <c r="G69" i="4" s="1"/>
  <c r="G78" i="4" s="1"/>
  <c r="S52" i="4"/>
  <c r="S22" i="4"/>
  <c r="BM61" i="4"/>
  <c r="I61" i="4" l="1"/>
  <c r="Y60" i="4" s="1"/>
  <c r="CF61" i="4"/>
  <c r="R60" i="4" l="1"/>
  <c r="U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hoken000n</author>
  </authors>
  <commentList>
    <comment ref="AA9" authorId="0" shapeId="0" xr:uid="{1FD32641-81C3-418D-88E3-2C7E25F584FF}">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0" authorId="0" shapeId="0" xr:uid="{CFD72C71-7B85-44ED-BF61-98CFEC3B10DF}">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1" authorId="0" shapeId="0" xr:uid="{B1D6F211-4743-470F-9B92-C16330C3F2E0}">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2" authorId="0" shapeId="0" xr:uid="{B9CE6BC6-AC9F-4F5F-8DD4-D1035DCE8A97}">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3" authorId="0" shapeId="0" xr:uid="{47DAAFD8-7C45-44C4-9452-A2F6CD26A696}">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4" authorId="0" shapeId="0" xr:uid="{8667DC50-6B73-40FF-93AD-44008CC34341}">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5" authorId="0" shapeId="0" xr:uid="{8A8F4D0C-88D5-4A75-9B7D-BBCAD4A9B3EA}">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A16" authorId="0" shapeId="0" xr:uid="{2C46D61B-CCDC-43B5-AEE1-68EB4C014BEE}">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hoken000n</author>
  </authors>
  <commentList>
    <comment ref="AB9" authorId="0" shapeId="0" xr:uid="{2EB962E3-93EB-421C-ACA1-3A1AE88E63E2}">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0" authorId="0" shapeId="0" xr:uid="{48ED3F94-E560-41F6-A6B7-E6C86535670C}">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1" authorId="0" shapeId="0" xr:uid="{AFC21B22-0EB4-4981-8C92-37D1B6E5F66F}">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2" authorId="0" shapeId="0" xr:uid="{D1AADE19-2543-4EF5-8E0A-1F89CFEDAEC6}">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3" authorId="0" shapeId="0" xr:uid="{2321A6E3-015D-48D4-9633-54B6C2D19763}">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4" authorId="0" shapeId="0" xr:uid="{796F4C17-E9F7-4ACB-AFD1-83276512C036}">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5" authorId="0" shapeId="0" xr:uid="{A44F95A2-A848-4B2D-A61F-B52CDA2C0D07}">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 ref="AB16" authorId="0" shapeId="0" xr:uid="{56161F30-A134-4E44-8D26-A56B665EE8E2}">
      <text>
        <r>
          <rPr>
            <sz val="9"/>
            <color indexed="81"/>
            <rFont val="MS P ゴシック"/>
            <family val="3"/>
            <charset val="128"/>
          </rPr>
          <t>【給与収入850万円以上】
介護・子育て世帯
　・本人が特別障がい者
　・23歳未満の扶養親族がいる
　・同一生計配偶者または扶養親族が特別障がい者</t>
        </r>
      </text>
    </comment>
  </commentList>
</comments>
</file>

<file path=xl/sharedStrings.xml><?xml version="1.0" encoding="utf-8"?>
<sst xmlns="http://schemas.openxmlformats.org/spreadsheetml/2006/main" count="574" uniqueCount="410">
  <si>
    <t>③</t>
    <phoneticPr fontId="3"/>
  </si>
  <si>
    <t>国民健康保険税の試算表（年額）</t>
    <rPh sb="0" eb="2">
      <t>コクミン</t>
    </rPh>
    <rPh sb="2" eb="4">
      <t>ケンコウ</t>
    </rPh>
    <rPh sb="4" eb="6">
      <t>ホケン</t>
    </rPh>
    <rPh sb="6" eb="7">
      <t>ゼイ</t>
    </rPh>
    <rPh sb="8" eb="11">
      <t>シサンヒョウ</t>
    </rPh>
    <rPh sb="12" eb="14">
      <t>ネンガク</t>
    </rPh>
    <phoneticPr fontId="3"/>
  </si>
  <si>
    <t>所得割率</t>
    <rPh sb="0" eb="2">
      <t>ショトク</t>
    </rPh>
    <rPh sb="2" eb="3">
      <t>ワリ</t>
    </rPh>
    <rPh sb="3" eb="4">
      <t>リツ</t>
    </rPh>
    <phoneticPr fontId="3"/>
  </si>
  <si>
    <t>均等割額</t>
    <rPh sb="0" eb="3">
      <t>キントウワリ</t>
    </rPh>
    <rPh sb="3" eb="4">
      <t>ガク</t>
    </rPh>
    <phoneticPr fontId="3"/>
  </si>
  <si>
    <t>平等割額</t>
    <rPh sb="0" eb="2">
      <t>ビョウドウ</t>
    </rPh>
    <rPh sb="2" eb="3">
      <t>ワリ</t>
    </rPh>
    <rPh sb="3" eb="4">
      <t>ガク</t>
    </rPh>
    <phoneticPr fontId="3"/>
  </si>
  <si>
    <t>賦課限度額</t>
    <rPh sb="0" eb="2">
      <t>フカ</t>
    </rPh>
    <rPh sb="2" eb="4">
      <t>ゲンド</t>
    </rPh>
    <rPh sb="4" eb="5">
      <t>ガク</t>
    </rPh>
    <phoneticPr fontId="3"/>
  </si>
  <si>
    <t>給与</t>
    <rPh sb="0" eb="2">
      <t>キュウヨ</t>
    </rPh>
    <phoneticPr fontId="3"/>
  </si>
  <si>
    <t>医療</t>
    <rPh sb="0" eb="2">
      <t>イリョウ</t>
    </rPh>
    <phoneticPr fontId="3"/>
  </si>
  <si>
    <t>40歳～64歳</t>
    <rPh sb="2" eb="3">
      <t>サイ</t>
    </rPh>
    <rPh sb="6" eb="7">
      <t>サイ</t>
    </rPh>
    <phoneticPr fontId="3"/>
  </si>
  <si>
    <t>1.加入期間を選択してください。</t>
    <rPh sb="2" eb="4">
      <t>カニュウ</t>
    </rPh>
    <rPh sb="4" eb="6">
      <t>キカン</t>
    </rPh>
    <rPh sb="7" eb="9">
      <t>センタク</t>
    </rPh>
    <phoneticPr fontId="3"/>
  </si>
  <si>
    <t>支援金</t>
    <rPh sb="0" eb="3">
      <t>シエンキン</t>
    </rPh>
    <phoneticPr fontId="3"/>
  </si>
  <si>
    <t>65歳～74歳</t>
    <rPh sb="2" eb="3">
      <t>サイ</t>
    </rPh>
    <rPh sb="6" eb="7">
      <t>サイ</t>
    </rPh>
    <phoneticPr fontId="3"/>
  </si>
  <si>
    <t>12ケ月</t>
    <rPh sb="2" eb="4">
      <t>カゲツ</t>
    </rPh>
    <phoneticPr fontId="3"/>
  </si>
  <si>
    <t>介護</t>
    <rPh sb="0" eb="2">
      <t>カイゴ</t>
    </rPh>
    <phoneticPr fontId="3"/>
  </si>
  <si>
    <t>2.加入者の年齢区分を選択し、各収入金額・所得金額を入力してください。</t>
    <rPh sb="2" eb="5">
      <t>カニュウシャ</t>
    </rPh>
    <rPh sb="6" eb="8">
      <t>ネンレイ</t>
    </rPh>
    <rPh sb="8" eb="10">
      <t>クブン</t>
    </rPh>
    <rPh sb="11" eb="13">
      <t>センタク</t>
    </rPh>
    <rPh sb="15" eb="16">
      <t>カク</t>
    </rPh>
    <rPh sb="16" eb="18">
      <t>シュウニュウ</t>
    </rPh>
    <rPh sb="18" eb="20">
      <t>キンガク</t>
    </rPh>
    <rPh sb="21" eb="23">
      <t>ショトク</t>
    </rPh>
    <rPh sb="23" eb="25">
      <t>キンガク</t>
    </rPh>
    <rPh sb="26" eb="28">
      <t>ニュウリョク</t>
    </rPh>
    <phoneticPr fontId="3"/>
  </si>
  <si>
    <t>氏　名</t>
    <rPh sb="0" eb="1">
      <t>ウジ</t>
    </rPh>
    <rPh sb="2" eb="3">
      <t>メイ</t>
    </rPh>
    <phoneticPr fontId="3"/>
  </si>
  <si>
    <t>給与収入</t>
    <rPh sb="0" eb="2">
      <t>キュウヨ</t>
    </rPh>
    <rPh sb="2" eb="4">
      <t>シュウニュウ</t>
    </rPh>
    <phoneticPr fontId="3"/>
  </si>
  <si>
    <t>年金収入</t>
    <rPh sb="0" eb="2">
      <t>ネンキン</t>
    </rPh>
    <rPh sb="2" eb="4">
      <t>シュウニュウ</t>
    </rPh>
    <phoneticPr fontId="3"/>
  </si>
  <si>
    <t>その他の所得</t>
    <rPh sb="2" eb="3">
      <t>タ</t>
    </rPh>
    <rPh sb="4" eb="6">
      <t>ショトク</t>
    </rPh>
    <phoneticPr fontId="3"/>
  </si>
  <si>
    <t>非自発</t>
    <rPh sb="0" eb="1">
      <t>ヒ</t>
    </rPh>
    <rPh sb="1" eb="3">
      <t>ジハツ</t>
    </rPh>
    <phoneticPr fontId="3"/>
  </si>
  <si>
    <t>擬主</t>
    <rPh sb="0" eb="1">
      <t>ギ</t>
    </rPh>
    <rPh sb="1" eb="2">
      <t>ヌシ</t>
    </rPh>
    <phoneticPr fontId="3"/>
  </si>
  <si>
    <t>給与所得</t>
    <rPh sb="0" eb="2">
      <t>キュウヨ</t>
    </rPh>
    <rPh sb="2" eb="4">
      <t>ショトク</t>
    </rPh>
    <phoneticPr fontId="3"/>
  </si>
  <si>
    <t>年金所得</t>
    <rPh sb="0" eb="2">
      <t>ネンキン</t>
    </rPh>
    <rPh sb="2" eb="4">
      <t>ショトク</t>
    </rPh>
    <phoneticPr fontId="3"/>
  </si>
  <si>
    <t>合計所得</t>
    <rPh sb="0" eb="2">
      <t>ゴウケイ</t>
    </rPh>
    <rPh sb="2" eb="4">
      <t>ショトク</t>
    </rPh>
    <phoneticPr fontId="3"/>
  </si>
  <si>
    <t>算定基礎額</t>
    <rPh sb="0" eb="2">
      <t>サンテイ</t>
    </rPh>
    <rPh sb="2" eb="4">
      <t>キソ</t>
    </rPh>
    <rPh sb="4" eb="5">
      <t>ガク</t>
    </rPh>
    <phoneticPr fontId="3"/>
  </si>
  <si>
    <t>年金</t>
    <rPh sb="0" eb="2">
      <t>ネンキン</t>
    </rPh>
    <phoneticPr fontId="3"/>
  </si>
  <si>
    <t>所得者</t>
    <rPh sb="0" eb="2">
      <t>ショトク</t>
    </rPh>
    <rPh sb="2" eb="3">
      <t>シャ</t>
    </rPh>
    <phoneticPr fontId="3"/>
  </si>
  <si>
    <t>軽判人数</t>
    <rPh sb="0" eb="1">
      <t>ケイ</t>
    </rPh>
    <rPh sb="1" eb="2">
      <t>ハン</t>
    </rPh>
    <rPh sb="2" eb="4">
      <t>ニンズウ</t>
    </rPh>
    <phoneticPr fontId="3"/>
  </si>
  <si>
    <t>給与30％</t>
    <rPh sb="0" eb="2">
      <t>キュウヨ</t>
    </rPh>
    <phoneticPr fontId="3"/>
  </si>
  <si>
    <t>調整控除</t>
    <rPh sb="0" eb="2">
      <t>チョウセイ</t>
    </rPh>
    <rPh sb="2" eb="4">
      <t>コウジョ</t>
    </rPh>
    <phoneticPr fontId="3"/>
  </si>
  <si>
    <t>軽判所得</t>
    <rPh sb="0" eb="1">
      <t>ケイ</t>
    </rPh>
    <rPh sb="1" eb="2">
      <t>ハン</t>
    </rPh>
    <rPh sb="2" eb="4">
      <t>ショトク</t>
    </rPh>
    <phoneticPr fontId="3"/>
  </si>
  <si>
    <t>医療所得割</t>
    <rPh sb="0" eb="2">
      <t>イリョウ</t>
    </rPh>
    <rPh sb="2" eb="4">
      <t>ショトク</t>
    </rPh>
    <rPh sb="4" eb="5">
      <t>ワリ</t>
    </rPh>
    <phoneticPr fontId="3"/>
  </si>
  <si>
    <t>医療均等割</t>
    <rPh sb="0" eb="2">
      <t>イリョウ</t>
    </rPh>
    <rPh sb="2" eb="5">
      <t>キントウワリ</t>
    </rPh>
    <phoneticPr fontId="3"/>
  </si>
  <si>
    <t>医療平等割</t>
    <rPh sb="0" eb="2">
      <t>イリョウ</t>
    </rPh>
    <rPh sb="2" eb="4">
      <t>ビョウドウ</t>
    </rPh>
    <rPh sb="4" eb="5">
      <t>ワリ</t>
    </rPh>
    <phoneticPr fontId="3"/>
  </si>
  <si>
    <t>支援所得割</t>
    <rPh sb="0" eb="2">
      <t>シエン</t>
    </rPh>
    <rPh sb="2" eb="4">
      <t>ショトク</t>
    </rPh>
    <rPh sb="4" eb="5">
      <t>ワリ</t>
    </rPh>
    <phoneticPr fontId="3"/>
  </si>
  <si>
    <t>支援均等割</t>
    <rPh sb="0" eb="2">
      <t>シエン</t>
    </rPh>
    <rPh sb="2" eb="5">
      <t>キントウワリ</t>
    </rPh>
    <phoneticPr fontId="3"/>
  </si>
  <si>
    <t>支援平等割</t>
    <rPh sb="0" eb="2">
      <t>シエン</t>
    </rPh>
    <rPh sb="2" eb="4">
      <t>ビョウドウ</t>
    </rPh>
    <rPh sb="4" eb="5">
      <t>ワリ</t>
    </rPh>
    <phoneticPr fontId="3"/>
  </si>
  <si>
    <t>介護所得割</t>
    <rPh sb="0" eb="2">
      <t>カイゴ</t>
    </rPh>
    <rPh sb="2" eb="4">
      <t>ショトク</t>
    </rPh>
    <rPh sb="4" eb="5">
      <t>ワリ</t>
    </rPh>
    <phoneticPr fontId="3"/>
  </si>
  <si>
    <t>介護均等割</t>
    <rPh sb="0" eb="2">
      <t>カイゴ</t>
    </rPh>
    <rPh sb="2" eb="5">
      <t>キントウワリ</t>
    </rPh>
    <phoneticPr fontId="3"/>
  </si>
  <si>
    <t>介護平等割</t>
    <rPh sb="0" eb="2">
      <t>カイゴ</t>
    </rPh>
    <rPh sb="2" eb="4">
      <t>ビョウドウ</t>
    </rPh>
    <rPh sb="4" eb="5">
      <t>ワリ</t>
    </rPh>
    <phoneticPr fontId="3"/>
  </si>
  <si>
    <t>11ケ月</t>
    <rPh sb="2" eb="4">
      <t>カゲツ</t>
    </rPh>
    <phoneticPr fontId="3"/>
  </si>
  <si>
    <t>①</t>
    <phoneticPr fontId="3"/>
  </si>
  <si>
    <t>10ケ月</t>
    <rPh sb="2" eb="4">
      <t>カゲツ</t>
    </rPh>
    <phoneticPr fontId="3"/>
  </si>
  <si>
    <t>②</t>
    <phoneticPr fontId="3"/>
  </si>
  <si>
    <t>9ケ月</t>
    <rPh sb="1" eb="3">
      <t>カゲツ</t>
    </rPh>
    <phoneticPr fontId="3"/>
  </si>
  <si>
    <t>8ケ月</t>
    <rPh sb="1" eb="3">
      <t>カゲツ</t>
    </rPh>
    <phoneticPr fontId="3"/>
  </si>
  <si>
    <t>④</t>
    <phoneticPr fontId="3"/>
  </si>
  <si>
    <t>7ケ月</t>
    <rPh sb="1" eb="3">
      <t>カゲツ</t>
    </rPh>
    <phoneticPr fontId="3"/>
  </si>
  <si>
    <t>⑤</t>
    <phoneticPr fontId="3"/>
  </si>
  <si>
    <t>6ケ月</t>
    <rPh sb="1" eb="3">
      <t>カゲツ</t>
    </rPh>
    <phoneticPr fontId="3"/>
  </si>
  <si>
    <t>⑥</t>
    <phoneticPr fontId="3"/>
  </si>
  <si>
    <t>5ケ月</t>
    <rPh sb="1" eb="3">
      <t>カゲツ</t>
    </rPh>
    <phoneticPr fontId="3"/>
  </si>
  <si>
    <t>⑦</t>
    <phoneticPr fontId="3"/>
  </si>
  <si>
    <t>4ケ月</t>
    <rPh sb="1" eb="3">
      <t>カゲツ</t>
    </rPh>
    <phoneticPr fontId="3"/>
  </si>
  <si>
    <t>⑧</t>
    <phoneticPr fontId="3"/>
  </si>
  <si>
    <t>3ケ月</t>
    <rPh sb="1" eb="3">
      <t>カゲツ</t>
    </rPh>
    <phoneticPr fontId="3"/>
  </si>
  <si>
    <t>2ケ月</t>
    <rPh sb="1" eb="3">
      <t>カゲツ</t>
    </rPh>
    <phoneticPr fontId="3"/>
  </si>
  <si>
    <t>1ケ月</t>
    <rPh sb="1" eb="3">
      <t>カゲツ</t>
    </rPh>
    <phoneticPr fontId="3"/>
  </si>
  <si>
    <t>医療分</t>
    <rPh sb="0" eb="2">
      <t>イリョウ</t>
    </rPh>
    <rPh sb="2" eb="3">
      <t>ブン</t>
    </rPh>
    <phoneticPr fontId="3"/>
  </si>
  <si>
    <t>円</t>
    <rPh sb="0" eb="1">
      <t>エン</t>
    </rPh>
    <phoneticPr fontId="3"/>
  </si>
  <si>
    <t>国民健康保険税内訳</t>
    <rPh sb="0" eb="2">
      <t>コクミン</t>
    </rPh>
    <rPh sb="2" eb="4">
      <t>ケンコウ</t>
    </rPh>
    <rPh sb="4" eb="6">
      <t>ホケン</t>
    </rPh>
    <rPh sb="6" eb="7">
      <t>ゼイ</t>
    </rPh>
    <rPh sb="7" eb="9">
      <t>ウチワケ</t>
    </rPh>
    <phoneticPr fontId="3"/>
  </si>
  <si>
    <t>区　分</t>
    <rPh sb="0" eb="1">
      <t>ク</t>
    </rPh>
    <rPh sb="2" eb="3">
      <t>ブン</t>
    </rPh>
    <phoneticPr fontId="3"/>
  </si>
  <si>
    <t>支援金分</t>
    <rPh sb="0" eb="3">
      <t>シエンキン</t>
    </rPh>
    <rPh sb="3" eb="4">
      <t>ブン</t>
    </rPh>
    <phoneticPr fontId="3"/>
  </si>
  <si>
    <t>介護分</t>
    <rPh sb="0" eb="2">
      <t>カイゴ</t>
    </rPh>
    <rPh sb="2" eb="3">
      <t>ブン</t>
    </rPh>
    <phoneticPr fontId="3"/>
  </si>
  <si>
    <t>×</t>
    <phoneticPr fontId="3"/>
  </si>
  <si>
    <t>① 所得割算定基礎額</t>
    <rPh sb="2" eb="4">
      <t>ショトク</t>
    </rPh>
    <rPh sb="4" eb="5">
      <t>ワリ</t>
    </rPh>
    <rPh sb="5" eb="7">
      <t>サンテイ</t>
    </rPh>
    <rPh sb="7" eb="9">
      <t>キソ</t>
    </rPh>
    <rPh sb="9" eb="10">
      <t>ガク</t>
    </rPh>
    <phoneticPr fontId="3"/>
  </si>
  <si>
    <t>② 所得割額</t>
    <rPh sb="2" eb="4">
      <t>ショトク</t>
    </rPh>
    <rPh sb="4" eb="5">
      <t>ワリ</t>
    </rPh>
    <rPh sb="5" eb="6">
      <t>ガク</t>
    </rPh>
    <phoneticPr fontId="3"/>
  </si>
  <si>
    <t>③ 賦課人数</t>
    <rPh sb="2" eb="4">
      <t>フカ</t>
    </rPh>
    <rPh sb="4" eb="6">
      <t>ニンズウ</t>
    </rPh>
    <phoneticPr fontId="3"/>
  </si>
  <si>
    <t>人</t>
    <rPh sb="0" eb="1">
      <t>ヒト</t>
    </rPh>
    <phoneticPr fontId="3"/>
  </si>
  <si>
    <t>⑤ 平等割額</t>
    <rPh sb="2" eb="4">
      <t>ビョウドウ</t>
    </rPh>
    <rPh sb="4" eb="5">
      <t>ワリ</t>
    </rPh>
    <rPh sb="5" eb="6">
      <t>ガク</t>
    </rPh>
    <phoneticPr fontId="3"/>
  </si>
  <si>
    <r>
      <t>⑥ 算定税額</t>
    </r>
    <r>
      <rPr>
        <sz val="12"/>
        <rFont val="HG丸ｺﾞｼｯｸM-PRO"/>
        <family val="3"/>
        <charset val="128"/>
      </rPr>
      <t>（②＋④＋⑤）</t>
    </r>
    <rPh sb="2" eb="4">
      <t>サンテイ</t>
    </rPh>
    <rPh sb="4" eb="6">
      <t>ゼイガク</t>
    </rPh>
    <phoneticPr fontId="3"/>
  </si>
  <si>
    <t>※ あくまで概算額ですので、任意継続等との金額比較の際は十分にご注意ください。</t>
    <rPh sb="6" eb="8">
      <t>ガイサン</t>
    </rPh>
    <rPh sb="8" eb="9">
      <t>ガク</t>
    </rPh>
    <rPh sb="14" eb="16">
      <t>ニンイ</t>
    </rPh>
    <rPh sb="16" eb="18">
      <t>ケイゾク</t>
    </rPh>
    <rPh sb="18" eb="19">
      <t>トウ</t>
    </rPh>
    <rPh sb="21" eb="23">
      <t>キンガク</t>
    </rPh>
    <rPh sb="23" eb="25">
      <t>ヒカク</t>
    </rPh>
    <rPh sb="26" eb="27">
      <t>サイ</t>
    </rPh>
    <rPh sb="28" eb="30">
      <t>ジュウブン</t>
    </rPh>
    <rPh sb="32" eb="34">
      <t>チュウイ</t>
    </rPh>
    <phoneticPr fontId="3"/>
  </si>
  <si>
    <r>
      <t xml:space="preserve">年齢 </t>
    </r>
    <r>
      <rPr>
        <sz val="8"/>
        <rFont val="HG丸ｺﾞｼｯｸM-PRO"/>
        <family val="3"/>
        <charset val="128"/>
      </rPr>
      <t>age</t>
    </r>
    <rPh sb="0" eb="2">
      <t>ネンレイ</t>
    </rPh>
    <phoneticPr fontId="2"/>
  </si>
  <si>
    <t>kr</t>
    <phoneticPr fontId="2"/>
  </si>
  <si>
    <t>kj</t>
    <phoneticPr fontId="2"/>
  </si>
  <si>
    <r>
      <t xml:space="preserve">年金    </t>
    </r>
    <r>
      <rPr>
        <sz val="8"/>
        <rFont val="HG丸ｺﾞｼｯｸM-PRO"/>
        <family val="3"/>
        <charset val="128"/>
      </rPr>
      <t>ns</t>
    </r>
    <rPh sb="0" eb="2">
      <t>ネンキン</t>
    </rPh>
    <phoneticPr fontId="3"/>
  </si>
  <si>
    <r>
      <t xml:space="preserve">給与    </t>
    </r>
    <r>
      <rPr>
        <sz val="8"/>
        <rFont val="HG丸ｺﾞｼｯｸM-PRO"/>
        <family val="3"/>
        <charset val="128"/>
      </rPr>
      <t>ks</t>
    </r>
    <rPh sb="0" eb="2">
      <t>キュウヨ</t>
    </rPh>
    <phoneticPr fontId="3"/>
  </si>
  <si>
    <r>
      <t xml:space="preserve">基礎控除 </t>
    </r>
    <r>
      <rPr>
        <sz val="8"/>
        <rFont val="HG丸ｺﾞｼｯｸM-PRO"/>
        <family val="3"/>
        <charset val="128"/>
      </rPr>
      <t xml:space="preserve"> kiso</t>
    </r>
    <rPh sb="0" eb="2">
      <t>キソ</t>
    </rPh>
    <rPh sb="2" eb="4">
      <t>コウジョ</t>
    </rPh>
    <phoneticPr fontId="3"/>
  </si>
  <si>
    <t>ks_kj</t>
    <phoneticPr fontId="2"/>
  </si>
  <si>
    <t>nr</t>
    <phoneticPr fontId="2"/>
  </si>
  <si>
    <t>nk1</t>
    <phoneticPr fontId="2"/>
  </si>
  <si>
    <t>nk2</t>
    <phoneticPr fontId="2"/>
  </si>
  <si>
    <t>nk3</t>
    <phoneticPr fontId="2"/>
  </si>
  <si>
    <t>給与収入合計額</t>
    <rPh sb="0" eb="2">
      <t>キュウヨ</t>
    </rPh>
    <rPh sb="2" eb="4">
      <t>シュウニュウ</t>
    </rPh>
    <rPh sb="4" eb="6">
      <t>ゴウケイ</t>
    </rPh>
    <rPh sb="6" eb="7">
      <t>ガク</t>
    </rPh>
    <phoneticPr fontId="3"/>
  </si>
  <si>
    <t>給与所得金額</t>
    <rPh sb="0" eb="2">
      <t>キュウヨ</t>
    </rPh>
    <rPh sb="2" eb="4">
      <t>ショトク</t>
    </rPh>
    <rPh sb="4" eb="6">
      <t>キンガク</t>
    </rPh>
    <phoneticPr fontId="3"/>
  </si>
  <si>
    <t>から</t>
    <phoneticPr fontId="3"/>
  </si>
  <si>
    <t>まで</t>
    <phoneticPr fontId="3"/>
  </si>
  <si>
    <t>0円</t>
    <rPh sb="1" eb="2">
      <t>エン</t>
    </rPh>
    <phoneticPr fontId="3"/>
  </si>
  <si>
    <t>給与収入－550,000円</t>
    <rPh sb="0" eb="2">
      <t>キュウヨ</t>
    </rPh>
    <rPh sb="2" eb="4">
      <t>シュウニュウ</t>
    </rPh>
    <rPh sb="12" eb="13">
      <t>エン</t>
    </rPh>
    <phoneticPr fontId="3"/>
  </si>
  <si>
    <t>（千円未満切捨て）</t>
    <rPh sb="1" eb="3">
      <t>センエン</t>
    </rPh>
    <rPh sb="3" eb="5">
      <t>ミマン</t>
    </rPh>
    <rPh sb="5" eb="7">
      <t>キリス</t>
    </rPh>
    <phoneticPr fontId="3"/>
  </si>
  <si>
    <t>（A)×2.8－80,000円</t>
    <rPh sb="14" eb="15">
      <t>エン</t>
    </rPh>
    <phoneticPr fontId="3"/>
  </si>
  <si>
    <t>　　（A）=　,000円</t>
    <rPh sb="11" eb="12">
      <t>エン</t>
    </rPh>
    <phoneticPr fontId="3"/>
  </si>
  <si>
    <t>（A)×3.2－440,000円</t>
    <rPh sb="15" eb="16">
      <t>エン</t>
    </rPh>
    <phoneticPr fontId="3"/>
  </si>
  <si>
    <t>給与収入×0.9－1,100,000円</t>
    <rPh sb="0" eb="2">
      <t>キュウヨ</t>
    </rPh>
    <rPh sb="2" eb="4">
      <t>シュウニュウ</t>
    </rPh>
    <rPh sb="18" eb="19">
      <t>エン</t>
    </rPh>
    <phoneticPr fontId="3"/>
  </si>
  <si>
    <t>給与収入－1,950,000円</t>
    <rPh sb="0" eb="2">
      <t>キュウヨ</t>
    </rPh>
    <rPh sb="2" eb="4">
      <t>シュウニュウ</t>
    </rPh>
    <rPh sb="14" eb="15">
      <t>エン</t>
    </rPh>
    <phoneticPr fontId="3"/>
  </si>
  <si>
    <t>年齢</t>
    <rPh sb="0" eb="2">
      <t>ネンレイ</t>
    </rPh>
    <phoneticPr fontId="3"/>
  </si>
  <si>
    <t>公的年金等の収入金額（A)</t>
    <rPh sb="0" eb="2">
      <t>コウテキ</t>
    </rPh>
    <rPh sb="2" eb="4">
      <t>ネンキン</t>
    </rPh>
    <rPh sb="4" eb="5">
      <t>トウ</t>
    </rPh>
    <rPh sb="6" eb="8">
      <t>シュウニュウ</t>
    </rPh>
    <rPh sb="8" eb="10">
      <t>キンガク</t>
    </rPh>
    <phoneticPr fontId="3"/>
  </si>
  <si>
    <t>公的年金等雑所得の金額：公的年金等雑所得以外の所得にかかる合計所得金額</t>
    <rPh sb="0" eb="2">
      <t>コウテキ</t>
    </rPh>
    <rPh sb="2" eb="4">
      <t>ネンキン</t>
    </rPh>
    <rPh sb="4" eb="5">
      <t>トウ</t>
    </rPh>
    <rPh sb="5" eb="8">
      <t>ザツショトク</t>
    </rPh>
    <rPh sb="9" eb="11">
      <t>キンガク</t>
    </rPh>
    <rPh sb="12" eb="14">
      <t>コウテキ</t>
    </rPh>
    <rPh sb="14" eb="16">
      <t>ネンキン</t>
    </rPh>
    <rPh sb="16" eb="17">
      <t>トウ</t>
    </rPh>
    <rPh sb="17" eb="20">
      <t>ザツショトク</t>
    </rPh>
    <rPh sb="20" eb="22">
      <t>イガイ</t>
    </rPh>
    <rPh sb="23" eb="25">
      <t>ショトク</t>
    </rPh>
    <rPh sb="29" eb="31">
      <t>ゴウケイ</t>
    </rPh>
    <rPh sb="31" eb="33">
      <t>ショトク</t>
    </rPh>
    <rPh sb="33" eb="35">
      <t>キンガク</t>
    </rPh>
    <phoneticPr fontId="3"/>
  </si>
  <si>
    <t>1,000万円以下</t>
    <rPh sb="5" eb="9">
      <t>マンエンイカ</t>
    </rPh>
    <phoneticPr fontId="3"/>
  </si>
  <si>
    <t>1,000万円超～2,000万円以下</t>
    <rPh sb="5" eb="7">
      <t>マンエン</t>
    </rPh>
    <rPh sb="7" eb="8">
      <t>チョウ</t>
    </rPh>
    <rPh sb="14" eb="16">
      <t>マンエン</t>
    </rPh>
    <rPh sb="16" eb="18">
      <t>イカ</t>
    </rPh>
    <phoneticPr fontId="3"/>
  </si>
  <si>
    <t>2,000万円超</t>
    <rPh sb="5" eb="7">
      <t>マンエン</t>
    </rPh>
    <rPh sb="7" eb="8">
      <t>チョウ</t>
    </rPh>
    <phoneticPr fontId="3"/>
  </si>
  <si>
    <t>130万円以下</t>
    <rPh sb="3" eb="5">
      <t>マンエン</t>
    </rPh>
    <phoneticPr fontId="3"/>
  </si>
  <si>
    <t>（A)－60万円</t>
    <rPh sb="6" eb="8">
      <t>マンエン</t>
    </rPh>
    <phoneticPr fontId="3"/>
  </si>
  <si>
    <t>（A)－50万円</t>
    <rPh sb="6" eb="8">
      <t>マンエン</t>
    </rPh>
    <phoneticPr fontId="3"/>
  </si>
  <si>
    <t>（A)－40万円</t>
    <rPh sb="6" eb="8">
      <t>マンエン</t>
    </rPh>
    <phoneticPr fontId="3"/>
  </si>
  <si>
    <t>130万円超410万円以下</t>
    <rPh sb="3" eb="5">
      <t>マンエン</t>
    </rPh>
    <rPh sb="9" eb="11">
      <t>マンエン</t>
    </rPh>
    <phoneticPr fontId="3"/>
  </si>
  <si>
    <t>（A)×75％－27万5千円</t>
    <rPh sb="10" eb="11">
      <t>マン</t>
    </rPh>
    <rPh sb="12" eb="14">
      <t>センエン</t>
    </rPh>
    <phoneticPr fontId="3"/>
  </si>
  <si>
    <t>（A)×75％－17万5千円</t>
    <rPh sb="10" eb="11">
      <t>マン</t>
    </rPh>
    <rPh sb="12" eb="14">
      <t>センエン</t>
    </rPh>
    <phoneticPr fontId="3"/>
  </si>
  <si>
    <t>（A)×75％－7万5千円</t>
    <rPh sb="9" eb="10">
      <t>マン</t>
    </rPh>
    <rPh sb="11" eb="13">
      <t>センエン</t>
    </rPh>
    <phoneticPr fontId="3"/>
  </si>
  <si>
    <t>410万円超770万円以下</t>
    <rPh sb="3" eb="5">
      <t>マンエン</t>
    </rPh>
    <rPh sb="9" eb="11">
      <t>マンエン</t>
    </rPh>
    <phoneticPr fontId="3"/>
  </si>
  <si>
    <t>（A)×85％－68万5千円</t>
    <rPh sb="10" eb="11">
      <t>マン</t>
    </rPh>
    <rPh sb="12" eb="14">
      <t>センエン</t>
    </rPh>
    <phoneticPr fontId="3"/>
  </si>
  <si>
    <t>（A)×85％－58万5千円</t>
    <rPh sb="10" eb="11">
      <t>マン</t>
    </rPh>
    <rPh sb="12" eb="14">
      <t>センエン</t>
    </rPh>
    <phoneticPr fontId="3"/>
  </si>
  <si>
    <t>（A)×85％－48万5千円</t>
    <rPh sb="10" eb="11">
      <t>マン</t>
    </rPh>
    <rPh sb="12" eb="14">
      <t>センエン</t>
    </rPh>
    <phoneticPr fontId="3"/>
  </si>
  <si>
    <t>770万円超1,000万円以下</t>
    <rPh sb="3" eb="5">
      <t>マンエン</t>
    </rPh>
    <rPh sb="11" eb="13">
      <t>マンエン</t>
    </rPh>
    <phoneticPr fontId="3"/>
  </si>
  <si>
    <t>（A)×95％－145万5千円</t>
    <rPh sb="11" eb="12">
      <t>マン</t>
    </rPh>
    <rPh sb="13" eb="15">
      <t>センエン</t>
    </rPh>
    <phoneticPr fontId="3"/>
  </si>
  <si>
    <t>（A)×95％－135万5千円</t>
    <rPh sb="11" eb="12">
      <t>マン</t>
    </rPh>
    <rPh sb="13" eb="15">
      <t>センエン</t>
    </rPh>
    <phoneticPr fontId="3"/>
  </si>
  <si>
    <t>（A)×95％－125万5千円</t>
    <rPh sb="11" eb="12">
      <t>マン</t>
    </rPh>
    <rPh sb="13" eb="15">
      <t>センエン</t>
    </rPh>
    <phoneticPr fontId="3"/>
  </si>
  <si>
    <t>1,000万円超</t>
    <rPh sb="5" eb="7">
      <t>マンエン</t>
    </rPh>
    <phoneticPr fontId="3"/>
  </si>
  <si>
    <t>（A)－195万5千円</t>
    <rPh sb="7" eb="8">
      <t>マン</t>
    </rPh>
    <rPh sb="9" eb="11">
      <t>センエン</t>
    </rPh>
    <phoneticPr fontId="3"/>
  </si>
  <si>
    <t>（A)－185万5千円</t>
    <rPh sb="7" eb="8">
      <t>マン</t>
    </rPh>
    <rPh sb="9" eb="11">
      <t>センエン</t>
    </rPh>
    <phoneticPr fontId="3"/>
  </si>
  <si>
    <t>（A)－175万5千円</t>
    <rPh sb="7" eb="8">
      <t>マン</t>
    </rPh>
    <rPh sb="9" eb="11">
      <t>センエン</t>
    </rPh>
    <phoneticPr fontId="3"/>
  </si>
  <si>
    <t>330万円以下</t>
    <rPh sb="3" eb="5">
      <t>マンエン</t>
    </rPh>
    <phoneticPr fontId="3"/>
  </si>
  <si>
    <t>（A)－110万円</t>
    <rPh sb="7" eb="9">
      <t>マンエン</t>
    </rPh>
    <phoneticPr fontId="3"/>
  </si>
  <si>
    <t>（A)－100万円</t>
    <rPh sb="7" eb="9">
      <t>マンエン</t>
    </rPh>
    <phoneticPr fontId="3"/>
  </si>
  <si>
    <t>（A)－90万円</t>
    <rPh sb="6" eb="8">
      <t>マンエン</t>
    </rPh>
    <phoneticPr fontId="3"/>
  </si>
  <si>
    <t>330万円超410万円以下</t>
    <rPh sb="3" eb="5">
      <t>マンエン</t>
    </rPh>
    <rPh sb="9" eb="11">
      <t>マンエン</t>
    </rPh>
    <phoneticPr fontId="3"/>
  </si>
  <si>
    <t>（A)×75％－27万5千円</t>
    <phoneticPr fontId="3"/>
  </si>
  <si>
    <t>（A)×75％－17万5千円</t>
    <phoneticPr fontId="3"/>
  </si>
  <si>
    <t>（A)×75％－7万5千円</t>
    <phoneticPr fontId="3"/>
  </si>
  <si>
    <t>（収入850万円以上）</t>
    <rPh sb="1" eb="3">
      <t>シュウニュウ</t>
    </rPh>
    <rPh sb="6" eb="8">
      <t>マンエン</t>
    </rPh>
    <rPh sb="8" eb="10">
      <t>イジョウ</t>
    </rPh>
    <phoneticPr fontId="3"/>
  </si>
  <si>
    <t>d:給与＆年金あり</t>
    <rPh sb="2" eb="4">
      <t>キュウヨ</t>
    </rPh>
    <rPh sb="5" eb="7">
      <t>ネンキン</t>
    </rPh>
    <phoneticPr fontId="3"/>
  </si>
  <si>
    <t>65歳
未満</t>
    <rPh sb="2" eb="3">
      <t>サイ</t>
    </rPh>
    <rPh sb="4" eb="6">
      <t>ミマン</t>
    </rPh>
    <phoneticPr fontId="3"/>
  </si>
  <si>
    <t>65歳
以上</t>
    <rPh sb="2" eb="3">
      <t>サイ</t>
    </rPh>
    <rPh sb="4" eb="6">
      <t>イジョウ</t>
    </rPh>
    <phoneticPr fontId="3"/>
  </si>
  <si>
    <t>年以外所得</t>
    <rPh sb="0" eb="1">
      <t>ネン</t>
    </rPh>
    <rPh sb="1" eb="3">
      <t>イガイ</t>
    </rPh>
    <rPh sb="3" eb="5">
      <t>ショトク</t>
    </rPh>
    <phoneticPr fontId="2"/>
  </si>
  <si>
    <t>軽減人数</t>
    <rPh sb="0" eb="2">
      <t>ケイゲン</t>
    </rPh>
    <rPh sb="2" eb="4">
      <t>ニンズウ</t>
    </rPh>
    <phoneticPr fontId="2"/>
  </si>
  <si>
    <t>給与所得者等</t>
    <rPh sb="0" eb="2">
      <t>キュウヨ</t>
    </rPh>
    <rPh sb="2" eb="4">
      <t>ショトク</t>
    </rPh>
    <rPh sb="4" eb="5">
      <t>シャ</t>
    </rPh>
    <rPh sb="5" eb="6">
      <t>トウ</t>
    </rPh>
    <phoneticPr fontId="2"/>
  </si>
  <si>
    <t>7割</t>
    <rPh sb="1" eb="2">
      <t>ワリ</t>
    </rPh>
    <phoneticPr fontId="2"/>
  </si>
  <si>
    <t>5割</t>
    <rPh sb="1" eb="2">
      <t>ワリ</t>
    </rPh>
    <phoneticPr fontId="2"/>
  </si>
  <si>
    <t>2割</t>
    <rPh sb="1" eb="2">
      <t>ワリ</t>
    </rPh>
    <phoneticPr fontId="2"/>
  </si>
  <si>
    <t>基準額</t>
    <rPh sb="0" eb="2">
      <t>キジュン</t>
    </rPh>
    <rPh sb="2" eb="3">
      <t>ガク</t>
    </rPh>
    <phoneticPr fontId="2"/>
  </si>
  <si>
    <t>軽減</t>
    <rPh sb="0" eb="2">
      <t>ケイゲン</t>
    </rPh>
    <phoneticPr fontId="2"/>
  </si>
  <si>
    <t>軽判所得</t>
    <rPh sb="0" eb="1">
      <t>ケイ</t>
    </rPh>
    <rPh sb="1" eb="2">
      <t>ハン</t>
    </rPh>
    <rPh sb="2" eb="4">
      <t>ショトク</t>
    </rPh>
    <phoneticPr fontId="2"/>
  </si>
  <si>
    <t>　 軽減割合 *</t>
    <rPh sb="2" eb="4">
      <t>ケイゲン</t>
    </rPh>
    <rPh sb="4" eb="6">
      <t>ワリアイ</t>
    </rPh>
    <phoneticPr fontId="3"/>
  </si>
  <si>
    <t>⑦ 限度額超過額</t>
    <rPh sb="2" eb="4">
      <t>ゲンド</t>
    </rPh>
    <rPh sb="4" eb="5">
      <t>ガク</t>
    </rPh>
    <rPh sb="5" eb="7">
      <t>チョウカ</t>
    </rPh>
    <rPh sb="7" eb="8">
      <t>ガク</t>
    </rPh>
    <phoneticPr fontId="3"/>
  </si>
  <si>
    <r>
      <t>⑧ 決定保険税額</t>
    </r>
    <r>
      <rPr>
        <sz val="12"/>
        <rFont val="HG丸ｺﾞｼｯｸM-PRO"/>
        <family val="3"/>
        <charset val="128"/>
      </rPr>
      <t>（⑥－⑦）</t>
    </r>
    <rPh sb="2" eb="4">
      <t>ケッテイ</t>
    </rPh>
    <rPh sb="4" eb="6">
      <t>ホケン</t>
    </rPh>
    <rPh sb="6" eb="7">
      <t>ゼイ</t>
    </rPh>
    <rPh sb="7" eb="8">
      <t>ガク</t>
    </rPh>
    <phoneticPr fontId="3"/>
  </si>
  <si>
    <r>
      <t>⑨ 月割保険税</t>
    </r>
    <r>
      <rPr>
        <sz val="12"/>
        <rFont val="HG丸ｺﾞｼｯｸM-PRO"/>
        <family val="3"/>
        <charset val="128"/>
      </rPr>
      <t>（⑧×月数÷12）</t>
    </r>
    <rPh sb="2" eb="4">
      <t>ツキワリ</t>
    </rPh>
    <rPh sb="4" eb="6">
      <t>ホケン</t>
    </rPh>
    <rPh sb="6" eb="7">
      <t>ゼイ</t>
    </rPh>
    <rPh sb="10" eb="12">
      <t>ツキスウ</t>
    </rPh>
    <phoneticPr fontId="3"/>
  </si>
  <si>
    <t>kg算定基礎額</t>
    <rPh sb="2" eb="4">
      <t>サンテイ</t>
    </rPh>
    <rPh sb="4" eb="6">
      <t>キソ</t>
    </rPh>
    <rPh sb="6" eb="7">
      <t>ガク</t>
    </rPh>
    <phoneticPr fontId="3"/>
  </si>
  <si>
    <t>非err</t>
    <rPh sb="0" eb="1">
      <t>ヒ</t>
    </rPh>
    <phoneticPr fontId="2"/>
  </si>
  <si>
    <t>擬err</t>
    <rPh sb="0" eb="1">
      <t>ギ</t>
    </rPh>
    <phoneticPr fontId="2"/>
  </si>
  <si>
    <t>給与調整</t>
    <rPh sb="0" eb="2">
      <t>キュウヨ</t>
    </rPh>
    <rPh sb="2" eb="4">
      <t>チョウセイ</t>
    </rPh>
    <phoneticPr fontId="3"/>
  </si>
  <si>
    <t>調整控除</t>
    <rPh sb="0" eb="2">
      <t>チョウセイ</t>
    </rPh>
    <rPh sb="2" eb="4">
      <t>コウジョ</t>
    </rPh>
    <phoneticPr fontId="2"/>
  </si>
  <si>
    <t>調整控除1</t>
    <rPh sb="0" eb="2">
      <t>チョウセイ</t>
    </rPh>
    <rPh sb="2" eb="4">
      <t>コウジョ</t>
    </rPh>
    <phoneticPr fontId="2"/>
  </si>
  <si>
    <t>調整控除2</t>
    <rPh sb="0" eb="2">
      <t>チョウセイ</t>
    </rPh>
    <rPh sb="2" eb="4">
      <t>コウジョ</t>
    </rPh>
    <phoneticPr fontId="3"/>
  </si>
  <si>
    <t>給与調控後</t>
    <rPh sb="0" eb="2">
      <t>キュウヨ</t>
    </rPh>
    <rPh sb="2" eb="3">
      <t>チョウ</t>
    </rPh>
    <rPh sb="3" eb="4">
      <t>ヒカエ</t>
    </rPh>
    <rPh sb="4" eb="5">
      <t>ゴ</t>
    </rPh>
    <phoneticPr fontId="2"/>
  </si>
  <si>
    <t>年金a</t>
    <rPh sb="0" eb="2">
      <t>ネンキン</t>
    </rPh>
    <phoneticPr fontId="2"/>
  </si>
  <si>
    <t>年金b</t>
    <rPh sb="0" eb="2">
      <t>ネンキン</t>
    </rPh>
    <phoneticPr fontId="2"/>
  </si>
  <si>
    <t>年金c</t>
    <rPh sb="0" eb="2">
      <t>ネンキン</t>
    </rPh>
    <phoneticPr fontId="2"/>
  </si>
  <si>
    <t>収入-850万円×10％</t>
    <rPh sb="0" eb="2">
      <t>シュウニュウ</t>
    </rPh>
    <rPh sb="6" eb="8">
      <t>マンエン</t>
    </rPh>
    <phoneticPr fontId="2"/>
  </si>
  <si>
    <t>上限</t>
    <phoneticPr fontId="2"/>
  </si>
  <si>
    <t>　左記いずれか</t>
    <rPh sb="1" eb="3">
      <t>サキ</t>
    </rPh>
    <phoneticPr fontId="2"/>
  </si>
  <si>
    <t>150,000円</t>
    <phoneticPr fontId="2"/>
  </si>
  <si>
    <t>100,000円</t>
    <phoneticPr fontId="2"/>
  </si>
  <si>
    <t>両方あり</t>
    <rPh sb="0" eb="2">
      <t>リョウホウ</t>
    </rPh>
    <phoneticPr fontId="3"/>
  </si>
  <si>
    <t>(A)控除後に(B)控除</t>
    <phoneticPr fontId="2"/>
  </si>
  <si>
    <t>調err</t>
    <rPh sb="0" eb="1">
      <t>チョウ</t>
    </rPh>
    <phoneticPr fontId="2"/>
  </si>
  <si>
    <t>※ 下記に該当する場合は、試算結果と実際の保険税が大きく異なる場合があります。</t>
    <rPh sb="2" eb="4">
      <t>カキ</t>
    </rPh>
    <rPh sb="5" eb="7">
      <t>ガイトウ</t>
    </rPh>
    <rPh sb="9" eb="11">
      <t>バアイ</t>
    </rPh>
    <rPh sb="13" eb="15">
      <t>シサン</t>
    </rPh>
    <rPh sb="15" eb="17">
      <t>ケッカ</t>
    </rPh>
    <rPh sb="18" eb="20">
      <t>ジッサイ</t>
    </rPh>
    <rPh sb="21" eb="23">
      <t>ホケン</t>
    </rPh>
    <rPh sb="23" eb="24">
      <t>ゼイ</t>
    </rPh>
    <rPh sb="25" eb="26">
      <t>オオ</t>
    </rPh>
    <rPh sb="28" eb="29">
      <t>コト</t>
    </rPh>
    <rPh sb="31" eb="33">
      <t>バアイ</t>
    </rPh>
    <phoneticPr fontId="2"/>
  </si>
  <si>
    <t>　・年度途中（４月から翌年３月まで）に40歳、65歳、75歳に到達する方がいる。</t>
    <rPh sb="2" eb="4">
      <t>ネンド</t>
    </rPh>
    <rPh sb="4" eb="6">
      <t>トチュウ</t>
    </rPh>
    <rPh sb="8" eb="9">
      <t>ガツ</t>
    </rPh>
    <rPh sb="11" eb="13">
      <t>ヨクネン</t>
    </rPh>
    <rPh sb="14" eb="15">
      <t>ガツ</t>
    </rPh>
    <rPh sb="21" eb="22">
      <t>サイ</t>
    </rPh>
    <rPh sb="25" eb="26">
      <t>サイ</t>
    </rPh>
    <rPh sb="29" eb="30">
      <t>サイ</t>
    </rPh>
    <rPh sb="31" eb="33">
      <t>トウタツ</t>
    </rPh>
    <rPh sb="35" eb="36">
      <t>カタ</t>
    </rPh>
    <phoneticPr fontId="2"/>
  </si>
  <si>
    <t>　・年度途中（４月から翌年３月まで）で国民健康保険に加入・脱退する方がいる。</t>
    <rPh sb="2" eb="4">
      <t>ネンド</t>
    </rPh>
    <rPh sb="4" eb="6">
      <t>トチュウ</t>
    </rPh>
    <rPh sb="8" eb="9">
      <t>ガツ</t>
    </rPh>
    <rPh sb="11" eb="13">
      <t>ヨクネン</t>
    </rPh>
    <rPh sb="14" eb="15">
      <t>ガツ</t>
    </rPh>
    <rPh sb="19" eb="21">
      <t>コクミン</t>
    </rPh>
    <rPh sb="21" eb="23">
      <t>ケンコウ</t>
    </rPh>
    <rPh sb="23" eb="25">
      <t>ホケン</t>
    </rPh>
    <rPh sb="26" eb="28">
      <t>カニュウ</t>
    </rPh>
    <rPh sb="29" eb="31">
      <t>ダッタイ</t>
    </rPh>
    <rPh sb="33" eb="34">
      <t>カタ</t>
    </rPh>
    <phoneticPr fontId="2"/>
  </si>
  <si>
    <t>　・世帯内に後期高齢者医療保険に加入している方がいる。</t>
    <rPh sb="2" eb="4">
      <t>セタイ</t>
    </rPh>
    <rPh sb="4" eb="5">
      <t>ナイ</t>
    </rPh>
    <rPh sb="6" eb="8">
      <t>コウキ</t>
    </rPh>
    <rPh sb="8" eb="11">
      <t>コウレイシャ</t>
    </rPh>
    <rPh sb="11" eb="13">
      <t>イリョウ</t>
    </rPh>
    <rPh sb="13" eb="15">
      <t>ホケン</t>
    </rPh>
    <rPh sb="16" eb="18">
      <t>カニュウ</t>
    </rPh>
    <rPh sb="22" eb="23">
      <t>カタ</t>
    </rPh>
    <phoneticPr fontId="2"/>
  </si>
  <si>
    <t>　・専従者給与を受けている。又は、事業所得の方で専従者控除がある。</t>
    <rPh sb="2" eb="5">
      <t>センジュウシャ</t>
    </rPh>
    <rPh sb="5" eb="7">
      <t>キュウヨ</t>
    </rPh>
    <rPh sb="8" eb="9">
      <t>ウ</t>
    </rPh>
    <rPh sb="14" eb="15">
      <t>マタ</t>
    </rPh>
    <rPh sb="17" eb="19">
      <t>ジギョウ</t>
    </rPh>
    <rPh sb="19" eb="21">
      <t>ショトク</t>
    </rPh>
    <rPh sb="22" eb="23">
      <t>カタ</t>
    </rPh>
    <rPh sb="24" eb="27">
      <t>センジュウシャ</t>
    </rPh>
    <rPh sb="27" eb="29">
      <t>コウジョ</t>
    </rPh>
    <phoneticPr fontId="2"/>
  </si>
  <si>
    <t>　・土地・建物等の譲渡所得で、譲渡所得にかかる特別控除がある。</t>
    <rPh sb="2" eb="4">
      <t>トチ</t>
    </rPh>
    <rPh sb="5" eb="7">
      <t>タテモノ</t>
    </rPh>
    <rPh sb="7" eb="8">
      <t>トウ</t>
    </rPh>
    <rPh sb="9" eb="11">
      <t>ジョウト</t>
    </rPh>
    <rPh sb="11" eb="13">
      <t>ショトク</t>
    </rPh>
    <rPh sb="15" eb="17">
      <t>ジョウト</t>
    </rPh>
    <rPh sb="17" eb="19">
      <t>ショトク</t>
    </rPh>
    <rPh sb="23" eb="25">
      <t>トクベツ</t>
    </rPh>
    <rPh sb="25" eb="27">
      <t>コウジョ</t>
    </rPh>
    <phoneticPr fontId="2"/>
  </si>
  <si>
    <t>(B)給与・年金あり</t>
    <rPh sb="3" eb="5">
      <t>キュウヨ</t>
    </rPh>
    <rPh sb="6" eb="8">
      <t>ネンキン</t>
    </rPh>
    <phoneticPr fontId="3"/>
  </si>
  <si>
    <t>(A)介護・子育て世帯</t>
    <rPh sb="3" eb="5">
      <t>カイゴ</t>
    </rPh>
    <rPh sb="6" eb="8">
      <t>コソダ</t>
    </rPh>
    <rPh sb="9" eb="11">
      <t>セタイ</t>
    </rPh>
    <phoneticPr fontId="3"/>
  </si>
  <si>
    <r>
      <t xml:space="preserve">月数 </t>
    </r>
    <r>
      <rPr>
        <sz val="8"/>
        <rFont val="HG丸ｺﾞｼｯｸM-PRO"/>
        <family val="3"/>
        <charset val="128"/>
      </rPr>
      <t>kanyu</t>
    </r>
    <rPh sb="0" eb="2">
      <t>ツキスウ</t>
    </rPh>
    <phoneticPr fontId="2"/>
  </si>
  <si>
    <t>※ この試算表は、概算額であり、加入状況や軽減適用により賦課額が変動します。</t>
    <rPh sb="4" eb="7">
      <t>シサンヒョウ</t>
    </rPh>
    <rPh sb="9" eb="11">
      <t>ガイサン</t>
    </rPh>
    <rPh sb="11" eb="12">
      <t>ガク</t>
    </rPh>
    <rPh sb="16" eb="18">
      <t>カニュウ</t>
    </rPh>
    <rPh sb="18" eb="20">
      <t>ジョウキョウ</t>
    </rPh>
    <rPh sb="21" eb="23">
      <t>ケイゲン</t>
    </rPh>
    <rPh sb="23" eb="25">
      <t>テキヨウ</t>
    </rPh>
    <rPh sb="28" eb="31">
      <t>フカガク</t>
    </rPh>
    <rPh sb="32" eb="34">
      <t>ヘンドウ</t>
    </rPh>
    <phoneticPr fontId="3"/>
  </si>
  <si>
    <t>a:本人が特別障がい者</t>
    <rPh sb="2" eb="4">
      <t>ホンニン</t>
    </rPh>
    <rPh sb="5" eb="7">
      <t>トクベツ</t>
    </rPh>
    <rPh sb="7" eb="8">
      <t>ショウ</t>
    </rPh>
    <rPh sb="10" eb="11">
      <t>シャ</t>
    </rPh>
    <phoneticPr fontId="3"/>
  </si>
  <si>
    <t>b:23歳未満の扶養親族がいる</t>
    <rPh sb="4" eb="7">
      <t>サイミマン</t>
    </rPh>
    <rPh sb="8" eb="10">
      <t>フヨウ</t>
    </rPh>
    <rPh sb="10" eb="12">
      <t>シンゾク</t>
    </rPh>
    <phoneticPr fontId="3"/>
  </si>
  <si>
    <t>c:同一生計配偶者or扶養親族が特別障がい者</t>
    <rPh sb="2" eb="4">
      <t>ドウイツ</t>
    </rPh>
    <rPh sb="4" eb="6">
      <t>セイケイ</t>
    </rPh>
    <rPh sb="6" eb="9">
      <t>ハイグウシャ</t>
    </rPh>
    <rPh sb="11" eb="13">
      <t>フヨウ</t>
    </rPh>
    <rPh sb="13" eb="15">
      <t>シンゾク</t>
    </rPh>
    <rPh sb="16" eb="18">
      <t>トクベツ</t>
    </rPh>
    <rPh sb="18" eb="19">
      <t>ショウ</t>
    </rPh>
    <rPh sb="21" eb="22">
      <t>シャ</t>
    </rPh>
    <phoneticPr fontId="3"/>
  </si>
  <si>
    <t xml:space="preserve">年税額 </t>
    <rPh sb="0" eb="1">
      <t>ネン</t>
    </rPh>
    <rPh sb="1" eb="3">
      <t>ゼイガク</t>
    </rPh>
    <phoneticPr fontId="2"/>
  </si>
  <si>
    <t xml:space="preserve">1ケ月あたり </t>
    <rPh sb="1" eb="3">
      <t>カゲツ</t>
    </rPh>
    <phoneticPr fontId="2"/>
  </si>
  <si>
    <t>・年金収入には、遺族年金・障害年金は除いて入力してください。</t>
    <rPh sb="21" eb="23">
      <t>ニュウリョク</t>
    </rPh>
    <phoneticPr fontId="2"/>
  </si>
  <si>
    <r>
      <t>年齢区分</t>
    </r>
    <r>
      <rPr>
        <sz val="9"/>
        <rFont val="HG丸ｺﾞｼｯｸM-PRO"/>
        <family val="3"/>
        <charset val="128"/>
      </rPr>
      <t>(1月1日時点）</t>
    </r>
    <rPh sb="0" eb="2">
      <t>ネンレイ</t>
    </rPh>
    <rPh sb="2" eb="4">
      <t>クブン</t>
    </rPh>
    <rPh sb="6" eb="7">
      <t>ガツ</t>
    </rPh>
    <rPh sb="8" eb="9">
      <t>ニチ</t>
    </rPh>
    <rPh sb="9" eb="11">
      <t>ジテン</t>
    </rPh>
    <phoneticPr fontId="3"/>
  </si>
  <si>
    <t xml:space="preserve"> 後期高齢者支援金分</t>
    <rPh sb="1" eb="3">
      <t>コウキ</t>
    </rPh>
    <rPh sb="3" eb="6">
      <t>コウレイシャ</t>
    </rPh>
    <rPh sb="6" eb="9">
      <t>シエンキン</t>
    </rPh>
    <rPh sb="9" eb="10">
      <t>ブン</t>
    </rPh>
    <phoneticPr fontId="3"/>
  </si>
  <si>
    <t xml:space="preserve"> 介護分（40歳～64歳）</t>
    <rPh sb="1" eb="3">
      <t>カイゴ</t>
    </rPh>
    <rPh sb="3" eb="4">
      <t>ブン</t>
    </rPh>
    <rPh sb="7" eb="8">
      <t>サイ</t>
    </rPh>
    <rPh sb="11" eb="12">
      <t>サイ</t>
    </rPh>
    <phoneticPr fontId="3"/>
  </si>
  <si>
    <t>② 所得割</t>
    <rPh sb="2" eb="4">
      <t>ショトク</t>
    </rPh>
    <rPh sb="4" eb="5">
      <t>ワリ</t>
    </rPh>
    <phoneticPr fontId="3"/>
  </si>
  <si>
    <t>① 算定基礎額　×</t>
    <rPh sb="2" eb="4">
      <t>サンテイ</t>
    </rPh>
    <rPh sb="4" eb="6">
      <t>キソ</t>
    </rPh>
    <rPh sb="6" eb="7">
      <t>ガク</t>
    </rPh>
    <phoneticPr fontId="3"/>
  </si>
  <si>
    <t>④ 均等割（一人あたり）</t>
    <rPh sb="2" eb="5">
      <t>キントウワリ</t>
    </rPh>
    <rPh sb="6" eb="8">
      <t>ヒトリ</t>
    </rPh>
    <phoneticPr fontId="3"/>
  </si>
  <si>
    <t>⑤ 平等割（一世帯あたり）</t>
    <rPh sb="2" eb="4">
      <t>ビョウドウ</t>
    </rPh>
    <rPh sb="4" eb="5">
      <t>ワリ</t>
    </rPh>
    <rPh sb="6" eb="9">
      <t>イッセタイ</t>
    </rPh>
    <phoneticPr fontId="3"/>
  </si>
  <si>
    <t>世帯員ごとの国保税の内訳は…</t>
    <rPh sb="0" eb="3">
      <t>セタイイン</t>
    </rPh>
    <rPh sb="6" eb="8">
      <t>コクホ</t>
    </rPh>
    <rPh sb="8" eb="9">
      <t>ゼイ</t>
    </rPh>
    <rPh sb="10" eb="12">
      <t>ウチワケ</t>
    </rPh>
    <phoneticPr fontId="2"/>
  </si>
  <si>
    <t>円</t>
    <rPh sb="0" eb="1">
      <t>エン</t>
    </rPh>
    <phoneticPr fontId="2"/>
  </si>
  <si>
    <t>内訳金額</t>
    <rPh sb="0" eb="2">
      <t>ウチワケ</t>
    </rPh>
    <rPh sb="2" eb="4">
      <t>キンガク</t>
    </rPh>
    <phoneticPr fontId="2"/>
  </si>
  <si>
    <t>合計</t>
    <rPh sb="0" eb="2">
      <t>ゴウケイ</t>
    </rPh>
    <phoneticPr fontId="2"/>
  </si>
  <si>
    <t>合　計</t>
    <rPh sb="0" eb="1">
      <t>ゴウ</t>
    </rPh>
    <rPh sb="2" eb="3">
      <t>ケイ</t>
    </rPh>
    <phoneticPr fontId="2"/>
  </si>
  <si>
    <t>※ 税額の内訳計算について、世帯ごとにかかる平等割は加入者数で案分しています。</t>
    <rPh sb="2" eb="4">
      <t>ゼイガク</t>
    </rPh>
    <rPh sb="5" eb="7">
      <t>ウチワケ</t>
    </rPh>
    <rPh sb="7" eb="9">
      <t>ケイサン</t>
    </rPh>
    <rPh sb="14" eb="16">
      <t>セタイ</t>
    </rPh>
    <rPh sb="22" eb="24">
      <t>ビョウドウ</t>
    </rPh>
    <rPh sb="24" eb="25">
      <t>ワリ</t>
    </rPh>
    <rPh sb="26" eb="29">
      <t>カニュウシャ</t>
    </rPh>
    <rPh sb="29" eb="30">
      <t>スウ</t>
    </rPh>
    <rPh sb="31" eb="33">
      <t>アンブン</t>
    </rPh>
    <phoneticPr fontId="2"/>
  </si>
  <si>
    <t>　 また、賦課限度額に達している世帯については、課税所得を元にそれぞれ案分計算</t>
    <rPh sb="5" eb="7">
      <t>フカ</t>
    </rPh>
    <rPh sb="7" eb="9">
      <t>ゲンド</t>
    </rPh>
    <rPh sb="9" eb="10">
      <t>ガク</t>
    </rPh>
    <rPh sb="11" eb="12">
      <t>タッ</t>
    </rPh>
    <rPh sb="16" eb="18">
      <t>セタイ</t>
    </rPh>
    <rPh sb="24" eb="26">
      <t>カゼイ</t>
    </rPh>
    <rPh sb="26" eb="28">
      <t>ショトク</t>
    </rPh>
    <rPh sb="29" eb="30">
      <t>モト</t>
    </rPh>
    <rPh sb="35" eb="37">
      <t>アンブン</t>
    </rPh>
    <rPh sb="37" eb="39">
      <t>ケイサン</t>
    </rPh>
    <phoneticPr fontId="2"/>
  </si>
  <si>
    <t>　 しています。</t>
    <phoneticPr fontId="2"/>
  </si>
  <si>
    <t>　 あります。</t>
    <phoneticPr fontId="2"/>
  </si>
  <si>
    <t>◎</t>
    <phoneticPr fontId="2"/>
  </si>
  <si>
    <t>第１期</t>
    <rPh sb="0" eb="1">
      <t>ダイ</t>
    </rPh>
    <rPh sb="2" eb="3">
      <t>キ</t>
    </rPh>
    <phoneticPr fontId="2"/>
  </si>
  <si>
    <t>第２期</t>
    <rPh sb="0" eb="1">
      <t>ダイ</t>
    </rPh>
    <rPh sb="2" eb="3">
      <t>キ</t>
    </rPh>
    <phoneticPr fontId="2"/>
  </si>
  <si>
    <t>第３期</t>
    <rPh sb="0" eb="1">
      <t>ダイ</t>
    </rPh>
    <rPh sb="2" eb="3">
      <t>キ</t>
    </rPh>
    <phoneticPr fontId="2"/>
  </si>
  <si>
    <t>第４期</t>
    <rPh sb="0" eb="1">
      <t>ダイ</t>
    </rPh>
    <rPh sb="2" eb="3">
      <t>キ</t>
    </rPh>
    <phoneticPr fontId="2"/>
  </si>
  <si>
    <t>第５期</t>
    <rPh sb="0" eb="1">
      <t>ダイ</t>
    </rPh>
    <rPh sb="2" eb="3">
      <t>キ</t>
    </rPh>
    <phoneticPr fontId="2"/>
  </si>
  <si>
    <t>第６期</t>
    <rPh sb="0" eb="1">
      <t>ダイ</t>
    </rPh>
    <rPh sb="2" eb="3">
      <t>キ</t>
    </rPh>
    <phoneticPr fontId="2"/>
  </si>
  <si>
    <t>第７期</t>
    <rPh sb="0" eb="1">
      <t>ダイ</t>
    </rPh>
    <rPh sb="2" eb="3">
      <t>キ</t>
    </rPh>
    <phoneticPr fontId="2"/>
  </si>
  <si>
    <t>第８期</t>
    <rPh sb="0" eb="1">
      <t>ダイ</t>
    </rPh>
    <rPh sb="2" eb="3">
      <t>キ</t>
    </rPh>
    <phoneticPr fontId="2"/>
  </si>
  <si>
    <t>第９期</t>
    <rPh sb="0" eb="1">
      <t>ダイ</t>
    </rPh>
    <rPh sb="2" eb="3">
      <t>キ</t>
    </rPh>
    <phoneticPr fontId="2"/>
  </si>
  <si>
    <t>納税額</t>
    <rPh sb="0" eb="2">
      <t>ノウゼイ</t>
    </rPh>
    <rPh sb="2" eb="3">
      <t>ガク</t>
    </rPh>
    <phoneticPr fontId="2"/>
  </si>
  <si>
    <t>納期限</t>
    <rPh sb="0" eb="3">
      <t>ノウキゲン</t>
    </rPh>
    <phoneticPr fontId="2"/>
  </si>
  <si>
    <t>合  計</t>
    <rPh sb="0" eb="1">
      <t>ゴウ</t>
    </rPh>
    <rPh sb="3" eb="4">
      <t>ケイ</t>
    </rPh>
    <phoneticPr fontId="2"/>
  </si>
  <si>
    <t>納  期</t>
    <rPh sb="0" eb="1">
      <t>ノウ</t>
    </rPh>
    <rPh sb="3" eb="4">
      <t>キ</t>
    </rPh>
    <phoneticPr fontId="2"/>
  </si>
  <si>
    <t>伊賀市では、国保税を年９回（7月末から翌年3月末）の納期に分けてお支払いいただきます。</t>
    <rPh sb="0" eb="3">
      <t>イガシ</t>
    </rPh>
    <rPh sb="6" eb="8">
      <t>コクホ</t>
    </rPh>
    <rPh sb="8" eb="9">
      <t>ゼイ</t>
    </rPh>
    <rPh sb="10" eb="11">
      <t>ネン</t>
    </rPh>
    <rPh sb="12" eb="13">
      <t>カイ</t>
    </rPh>
    <rPh sb="15" eb="16">
      <t>ガツ</t>
    </rPh>
    <rPh sb="16" eb="17">
      <t>マツ</t>
    </rPh>
    <rPh sb="19" eb="21">
      <t>ヨクネン</t>
    </rPh>
    <rPh sb="22" eb="23">
      <t>ガツ</t>
    </rPh>
    <rPh sb="23" eb="24">
      <t>マツ</t>
    </rPh>
    <rPh sb="26" eb="28">
      <t>ノウキ</t>
    </rPh>
    <rPh sb="29" eb="30">
      <t>ワ</t>
    </rPh>
    <rPh sb="33" eb="35">
      <t>シハラ</t>
    </rPh>
    <phoneticPr fontId="2"/>
  </si>
  <si>
    <t>【普通徴収（納付書払いもしくは口座振替）の場合】</t>
    <rPh sb="1" eb="3">
      <t>フツウ</t>
    </rPh>
    <rPh sb="3" eb="5">
      <t>チョウシュウ</t>
    </rPh>
    <rPh sb="6" eb="9">
      <t>ノウフショ</t>
    </rPh>
    <rPh sb="9" eb="10">
      <t>バラ</t>
    </rPh>
    <rPh sb="15" eb="17">
      <t>コウザ</t>
    </rPh>
    <rPh sb="17" eb="19">
      <t>フリカエ</t>
    </rPh>
    <rPh sb="21" eb="23">
      <t>バアイ</t>
    </rPh>
    <phoneticPr fontId="2"/>
  </si>
  <si>
    <t>１年間の税額を9回に分けてお支払いいただきますので、当該納期の金額が当月分ということでは</t>
    <rPh sb="1" eb="3">
      <t>ネンカン</t>
    </rPh>
    <rPh sb="4" eb="6">
      <t>ゼイガク</t>
    </rPh>
    <rPh sb="8" eb="9">
      <t>カイ</t>
    </rPh>
    <rPh sb="10" eb="11">
      <t>ワ</t>
    </rPh>
    <rPh sb="14" eb="16">
      <t>シハラ</t>
    </rPh>
    <rPh sb="26" eb="28">
      <t>トウガイ</t>
    </rPh>
    <rPh sb="28" eb="30">
      <t>ノウキ</t>
    </rPh>
    <rPh sb="31" eb="33">
      <t>キンガク</t>
    </rPh>
    <rPh sb="34" eb="37">
      <t>トウゲツブン</t>
    </rPh>
    <phoneticPr fontId="2"/>
  </si>
  <si>
    <t>ありません。</t>
    <phoneticPr fontId="2"/>
  </si>
  <si>
    <t>なお、７月以降に国保加入手続きをされた場合は基本的に手続きした月の翌月に納税通知書が発送</t>
    <rPh sb="4" eb="5">
      <t>ガツ</t>
    </rPh>
    <rPh sb="5" eb="7">
      <t>イコウ</t>
    </rPh>
    <rPh sb="8" eb="10">
      <t>コクホ</t>
    </rPh>
    <rPh sb="10" eb="12">
      <t>カニュウ</t>
    </rPh>
    <rPh sb="12" eb="14">
      <t>テツヅ</t>
    </rPh>
    <rPh sb="19" eb="21">
      <t>バアイ</t>
    </rPh>
    <rPh sb="22" eb="25">
      <t>キホンテキ</t>
    </rPh>
    <rPh sb="26" eb="28">
      <t>テツヅ</t>
    </rPh>
    <rPh sb="31" eb="32">
      <t>ツキ</t>
    </rPh>
    <rPh sb="33" eb="35">
      <t>ヨクゲツ</t>
    </rPh>
    <rPh sb="36" eb="38">
      <t>ノウゼイ</t>
    </rPh>
    <rPh sb="38" eb="41">
      <t>ツウチショ</t>
    </rPh>
    <rPh sb="42" eb="44">
      <t>ハッソウ</t>
    </rPh>
    <phoneticPr fontId="2"/>
  </si>
  <si>
    <t>されます。</t>
    <phoneticPr fontId="2"/>
  </si>
  <si>
    <t>【特別徴収（年金天引き）の場合】</t>
    <rPh sb="1" eb="3">
      <t>トクベツ</t>
    </rPh>
    <rPh sb="3" eb="5">
      <t>チョウシュウ</t>
    </rPh>
    <rPh sb="6" eb="8">
      <t>ネンキン</t>
    </rPh>
    <rPh sb="8" eb="10">
      <t>テンビ</t>
    </rPh>
    <rPh sb="13" eb="15">
      <t>バアイ</t>
    </rPh>
    <phoneticPr fontId="2"/>
  </si>
  <si>
    <t>支給年金から予め天引きさせていただきます。</t>
    <rPh sb="0" eb="2">
      <t>シキュウ</t>
    </rPh>
    <rPh sb="2" eb="4">
      <t>ネンキン</t>
    </rPh>
    <rPh sb="6" eb="7">
      <t>アラカジ</t>
    </rPh>
    <rPh sb="8" eb="10">
      <t>テンビ</t>
    </rPh>
    <phoneticPr fontId="2"/>
  </si>
  <si>
    <t>天引き金額については、毎年７月に送付される「国民健康保険税納税通知書」もしくは、異動等が</t>
    <rPh sb="0" eb="2">
      <t>テンビ</t>
    </rPh>
    <rPh sb="3" eb="5">
      <t>キンガク</t>
    </rPh>
    <rPh sb="11" eb="13">
      <t>マイトシ</t>
    </rPh>
    <rPh sb="14" eb="15">
      <t>ガツ</t>
    </rPh>
    <rPh sb="16" eb="18">
      <t>ソウフ</t>
    </rPh>
    <rPh sb="22" eb="24">
      <t>コクミン</t>
    </rPh>
    <rPh sb="24" eb="26">
      <t>ケンコウ</t>
    </rPh>
    <rPh sb="26" eb="28">
      <t>ホケン</t>
    </rPh>
    <rPh sb="28" eb="29">
      <t>ゼイ</t>
    </rPh>
    <rPh sb="29" eb="31">
      <t>ノウゼイ</t>
    </rPh>
    <rPh sb="31" eb="34">
      <t>ツウチショ</t>
    </rPh>
    <rPh sb="40" eb="42">
      <t>イドウ</t>
    </rPh>
    <rPh sb="42" eb="43">
      <t>トウ</t>
    </rPh>
    <phoneticPr fontId="2"/>
  </si>
  <si>
    <t>あった時に送付される「国民健康保険税納税通知書兼変更通知書」で確認できます。</t>
    <rPh sb="3" eb="4">
      <t>トキ</t>
    </rPh>
    <rPh sb="5" eb="7">
      <t>ソウフ</t>
    </rPh>
    <rPh sb="11" eb="13">
      <t>コクミン</t>
    </rPh>
    <rPh sb="13" eb="15">
      <t>ケンコウ</t>
    </rPh>
    <rPh sb="15" eb="17">
      <t>ホケン</t>
    </rPh>
    <rPh sb="17" eb="18">
      <t>ゼイ</t>
    </rPh>
    <rPh sb="18" eb="20">
      <t>ノウゼイ</t>
    </rPh>
    <rPh sb="20" eb="23">
      <t>ツウチショ</t>
    </rPh>
    <rPh sb="23" eb="24">
      <t>ケン</t>
    </rPh>
    <rPh sb="24" eb="26">
      <t>ヘンコウ</t>
    </rPh>
    <rPh sb="26" eb="29">
      <t>ツウチショ</t>
    </rPh>
    <rPh sb="31" eb="33">
      <t>カクニン</t>
    </rPh>
    <phoneticPr fontId="2"/>
  </si>
  <si>
    <t>お問い合わせ先　　伊賀市保険年金課　保険年金係　☎０５９５－２２－９６５９</t>
    <rPh sb="1" eb="2">
      <t>ト</t>
    </rPh>
    <rPh sb="3" eb="4">
      <t>ア</t>
    </rPh>
    <rPh sb="6" eb="7">
      <t>サキ</t>
    </rPh>
    <rPh sb="9" eb="12">
      <t>イガシ</t>
    </rPh>
    <rPh sb="12" eb="14">
      <t>ホケン</t>
    </rPh>
    <rPh sb="14" eb="16">
      <t>ネンキン</t>
    </rPh>
    <rPh sb="16" eb="17">
      <t>カ</t>
    </rPh>
    <rPh sb="18" eb="20">
      <t>ホケン</t>
    </rPh>
    <rPh sb="20" eb="22">
      <t>ネンキン</t>
    </rPh>
    <rPh sb="22" eb="23">
      <t>ガカリ</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</si>
  <si>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</si>
  <si>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</si>
  <si>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</si>
  <si>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</si>
  <si>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</si>
  <si>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</si>
  <si>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</si>
  <si>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</si>
  <si>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医療所割</t>
    <rPh sb="0" eb="2">
      <t>イリョウ</t>
    </rPh>
    <rPh sb="2" eb="3">
      <t>ショ</t>
    </rPh>
    <rPh sb="3" eb="4">
      <t>ワ</t>
    </rPh>
    <phoneticPr fontId="2"/>
  </si>
  <si>
    <t>医療均割</t>
    <rPh sb="0" eb="2">
      <t>イリョウ</t>
    </rPh>
    <rPh sb="2" eb="3">
      <t>キン</t>
    </rPh>
    <rPh sb="3" eb="4">
      <t>ワリ</t>
    </rPh>
    <phoneticPr fontId="2"/>
  </si>
  <si>
    <t>医療平割</t>
    <rPh sb="0" eb="2">
      <t>イリョウ</t>
    </rPh>
    <rPh sb="2" eb="3">
      <t>タイラ</t>
    </rPh>
    <rPh sb="3" eb="4">
      <t>ワ</t>
    </rPh>
    <phoneticPr fontId="2"/>
  </si>
  <si>
    <t>支援所割</t>
    <rPh sb="0" eb="2">
      <t>シエン</t>
    </rPh>
    <rPh sb="2" eb="3">
      <t>ショ</t>
    </rPh>
    <rPh sb="3" eb="4">
      <t>ワ</t>
    </rPh>
    <phoneticPr fontId="2"/>
  </si>
  <si>
    <t>支援均割</t>
    <rPh sb="0" eb="2">
      <t>シエン</t>
    </rPh>
    <rPh sb="2" eb="3">
      <t>キン</t>
    </rPh>
    <rPh sb="3" eb="4">
      <t>ワリ</t>
    </rPh>
    <phoneticPr fontId="2"/>
  </si>
  <si>
    <t>支援平割</t>
    <rPh sb="0" eb="2">
      <t>シエン</t>
    </rPh>
    <rPh sb="2" eb="3">
      <t>ビョウ</t>
    </rPh>
    <rPh sb="3" eb="4">
      <t>ワリ</t>
    </rPh>
    <phoneticPr fontId="2"/>
  </si>
  <si>
    <t>介護所割</t>
    <rPh sb="0" eb="2">
      <t>カイゴ</t>
    </rPh>
    <rPh sb="2" eb="3">
      <t>ショ</t>
    </rPh>
    <rPh sb="3" eb="4">
      <t>ワ</t>
    </rPh>
    <phoneticPr fontId="2"/>
  </si>
  <si>
    <t>介護均割</t>
    <rPh sb="0" eb="2">
      <t>カイゴ</t>
    </rPh>
    <rPh sb="2" eb="3">
      <t>キン</t>
    </rPh>
    <rPh sb="3" eb="4">
      <t>ワリ</t>
    </rPh>
    <phoneticPr fontId="2"/>
  </si>
  <si>
    <t>介護平割</t>
    <rPh sb="0" eb="2">
      <t>カイゴ</t>
    </rPh>
    <rPh sb="2" eb="3">
      <t>ビョウ</t>
    </rPh>
    <rPh sb="3" eb="4">
      <t>ワリ</t>
    </rPh>
    <phoneticPr fontId="2"/>
  </si>
  <si>
    <t>案分</t>
    <rPh sb="0" eb="2">
      <t>アンブン</t>
    </rPh>
    <phoneticPr fontId="2"/>
  </si>
  <si>
    <t>医療合計</t>
    <rPh sb="0" eb="2">
      <t>イリョウ</t>
    </rPh>
    <rPh sb="2" eb="4">
      <t>ゴウケイ</t>
    </rPh>
    <phoneticPr fontId="2"/>
  </si>
  <si>
    <t>医療計</t>
    <rPh sb="0" eb="2">
      <t>イリョウ</t>
    </rPh>
    <rPh sb="2" eb="3">
      <t>ケイ</t>
    </rPh>
    <phoneticPr fontId="2"/>
  </si>
  <si>
    <t>支援計</t>
    <rPh sb="0" eb="2">
      <t>シエン</t>
    </rPh>
    <rPh sb="2" eb="3">
      <t>ケイ</t>
    </rPh>
    <phoneticPr fontId="2"/>
  </si>
  <si>
    <t>支援合計</t>
    <rPh sb="0" eb="2">
      <t>シエン</t>
    </rPh>
    <rPh sb="2" eb="4">
      <t>ゴウケイ</t>
    </rPh>
    <phoneticPr fontId="2"/>
  </si>
  <si>
    <t>介護計</t>
    <rPh sb="0" eb="2">
      <t>カイゴ</t>
    </rPh>
    <rPh sb="2" eb="3">
      <t>ケイ</t>
    </rPh>
    <phoneticPr fontId="2"/>
  </si>
  <si>
    <t>介護合計</t>
    <rPh sb="0" eb="2">
      <t>カイゴ</t>
    </rPh>
    <rPh sb="2" eb="4">
      <t>ゴウケイ</t>
    </rPh>
    <phoneticPr fontId="2"/>
  </si>
  <si>
    <t>納期別の国保税は…</t>
    <rPh sb="0" eb="2">
      <t>ノウキ</t>
    </rPh>
    <rPh sb="2" eb="3">
      <t>ベツ</t>
    </rPh>
    <rPh sb="4" eb="6">
      <t>コクホ</t>
    </rPh>
    <rPh sb="6" eb="7">
      <t>ゼイ</t>
    </rPh>
    <phoneticPr fontId="2"/>
  </si>
  <si>
    <t>　　　遡及して加入される場合は期別ごとの金額が高額になる可能性がありますのでご注意ください。</t>
    <rPh sb="3" eb="5">
      <t>ソキュウ</t>
    </rPh>
    <rPh sb="7" eb="9">
      <t>カニュウ</t>
    </rPh>
    <rPh sb="12" eb="14">
      <t>バアイ</t>
    </rPh>
    <rPh sb="15" eb="16">
      <t>キ</t>
    </rPh>
    <rPh sb="16" eb="17">
      <t>ベツ</t>
    </rPh>
    <rPh sb="20" eb="22">
      <t>キンガク</t>
    </rPh>
    <rPh sb="23" eb="25">
      <t>コウガク</t>
    </rPh>
    <rPh sb="28" eb="31">
      <t>カノウセイ</t>
    </rPh>
    <rPh sb="39" eb="41">
      <t>チュウイ</t>
    </rPh>
    <phoneticPr fontId="2"/>
  </si>
  <si>
    <t>１期あたり1.333ケ月分の金額となるため、国保税概算の1ケ月あたりの金額とは異なります。</t>
    <rPh sb="1" eb="2">
      <t>キ</t>
    </rPh>
    <rPh sb="10" eb="12">
      <t>カゲツ</t>
    </rPh>
    <rPh sb="12" eb="13">
      <t>ブン</t>
    </rPh>
    <rPh sb="14" eb="16">
      <t>キンガク</t>
    </rPh>
    <rPh sb="22" eb="24">
      <t>コクホ</t>
    </rPh>
    <rPh sb="24" eb="25">
      <t>ゼイ</t>
    </rPh>
    <rPh sb="25" eb="27">
      <t>ガイサン</t>
    </rPh>
    <rPh sb="29" eb="31">
      <t>カゲツ</t>
    </rPh>
    <rPh sb="35" eb="37">
      <t>キンガク</t>
    </rPh>
    <rPh sb="39" eb="40">
      <t>コト</t>
    </rPh>
    <phoneticPr fontId="2"/>
  </si>
  <si>
    <t>・擬制世帯主の方も軽減判定に含まれます。入力後に「擬主」●を選択してください。</t>
    <rPh sb="1" eb="3">
      <t>ギセイ</t>
    </rPh>
    <rPh sb="3" eb="6">
      <t>セタイヌシ</t>
    </rPh>
    <rPh sb="7" eb="8">
      <t>カタ</t>
    </rPh>
    <rPh sb="9" eb="11">
      <t>ケイゲン</t>
    </rPh>
    <rPh sb="11" eb="13">
      <t>ハンテイ</t>
    </rPh>
    <rPh sb="14" eb="15">
      <t>フク</t>
    </rPh>
    <rPh sb="20" eb="23">
      <t>ニュウリョクゴ</t>
    </rPh>
    <rPh sb="25" eb="26">
      <t>ギ</t>
    </rPh>
    <rPh sb="26" eb="27">
      <t>ヌシ</t>
    </rPh>
    <rPh sb="30" eb="32">
      <t>センタク</t>
    </rPh>
    <phoneticPr fontId="2"/>
  </si>
  <si>
    <t>　プラスの場合は「その他の所得」に加算してください。</t>
    <rPh sb="5" eb="7">
      <t>バアイ</t>
    </rPh>
    <rPh sb="11" eb="12">
      <t>タ</t>
    </rPh>
    <rPh sb="13" eb="15">
      <t>ショトク</t>
    </rPh>
    <rPh sb="17" eb="19">
      <t>カサン</t>
    </rPh>
    <phoneticPr fontId="2"/>
  </si>
  <si>
    <t>・給与収入・年金収入以外の所得がある場合は「その他の所得」へ入力してください。</t>
    <rPh sb="1" eb="3">
      <t>キュウヨ</t>
    </rPh>
    <rPh sb="3" eb="5">
      <t>シュウニュウ</t>
    </rPh>
    <rPh sb="6" eb="8">
      <t>ネンキン</t>
    </rPh>
    <rPh sb="8" eb="10">
      <t>シュウニュウ</t>
    </rPh>
    <rPh sb="10" eb="12">
      <t>イガイ</t>
    </rPh>
    <rPh sb="13" eb="15">
      <t>ショトク</t>
    </rPh>
    <rPh sb="18" eb="20">
      <t>バアイ</t>
    </rPh>
    <rPh sb="24" eb="25">
      <t>ホカ</t>
    </rPh>
    <rPh sb="26" eb="28">
      <t>ショトク</t>
    </rPh>
    <rPh sb="30" eb="32">
      <t>ニュウリョク</t>
    </rPh>
    <phoneticPr fontId="2"/>
  </si>
  <si>
    <t>※ 擬制世帯主は税額計算に含みません。軽減判定にのみ含まれます。</t>
    <rPh sb="2" eb="4">
      <t>ギセイ</t>
    </rPh>
    <rPh sb="4" eb="7">
      <t>セタイヌシ</t>
    </rPh>
    <rPh sb="8" eb="10">
      <t>ゼイガク</t>
    </rPh>
    <rPh sb="10" eb="12">
      <t>ケイサン</t>
    </rPh>
    <rPh sb="13" eb="14">
      <t>フク</t>
    </rPh>
    <rPh sb="19" eb="21">
      <t>ケイゲン</t>
    </rPh>
    <rPh sb="21" eb="23">
      <t>ハンテイ</t>
    </rPh>
    <rPh sb="26" eb="27">
      <t>フク</t>
    </rPh>
    <phoneticPr fontId="2"/>
  </si>
  <si>
    <t xml:space="preserve"> 医療分</t>
    <rPh sb="1" eb="3">
      <t>イリョウ</t>
    </rPh>
    <rPh sb="3" eb="4">
      <t>ブン</t>
    </rPh>
    <phoneticPr fontId="2"/>
  </si>
  <si>
    <t>※ 年度途中で加入された場合はこの通りではありません。</t>
    <rPh sb="2" eb="4">
      <t>ネンド</t>
    </rPh>
    <rPh sb="4" eb="6">
      <t>トチュウ</t>
    </rPh>
    <rPh sb="7" eb="9">
      <t>カニュウ</t>
    </rPh>
    <rPh sb="12" eb="14">
      <t>バアイ</t>
    </rPh>
    <rPh sb="17" eb="18">
      <t>トオ</t>
    </rPh>
    <phoneticPr fontId="2"/>
  </si>
  <si>
    <t>　 手続きされた月の翌月から保険税が割り振られるため、手続きする時期により開始納期が変わります。</t>
    <rPh sb="2" eb="4">
      <t>テツヅ</t>
    </rPh>
    <rPh sb="8" eb="9">
      <t>ツキ</t>
    </rPh>
    <rPh sb="10" eb="12">
      <t>ヨクゲツ</t>
    </rPh>
    <rPh sb="14" eb="16">
      <t>ホケン</t>
    </rPh>
    <rPh sb="16" eb="17">
      <t>ゼイ</t>
    </rPh>
    <rPh sb="18" eb="19">
      <t>ワ</t>
    </rPh>
    <rPh sb="20" eb="21">
      <t>フ</t>
    </rPh>
    <rPh sb="27" eb="29">
      <t>テツヅ</t>
    </rPh>
    <rPh sb="32" eb="34">
      <t>ジキ</t>
    </rPh>
    <rPh sb="37" eb="39">
      <t>カイシ</t>
    </rPh>
    <rPh sb="39" eb="41">
      <t>ノウキ</t>
    </rPh>
    <rPh sb="42" eb="43">
      <t>カ</t>
    </rPh>
    <phoneticPr fontId="2"/>
  </si>
  <si>
    <t>※ 算定基礎額は合計所得から基礎控除を引いた金額です。</t>
  </si>
  <si>
    <r>
      <t>64歳</t>
    </r>
    <r>
      <rPr>
        <sz val="9"/>
        <rFont val="HG丸ｺﾞｼｯｸM-PRO"/>
        <family val="3"/>
        <charset val="128"/>
      </rPr>
      <t>(4/1までに65歳到達）</t>
    </r>
    <rPh sb="2" eb="3">
      <t>サイ</t>
    </rPh>
    <rPh sb="12" eb="13">
      <t>サイ</t>
    </rPh>
    <rPh sb="13" eb="15">
      <t>トウタツ</t>
    </rPh>
    <phoneticPr fontId="2"/>
  </si>
  <si>
    <t>※ 端数処理の関係上、内訳金額の合計と年間の保険税額の合計に差額が生じる場合が</t>
    <rPh sb="2" eb="4">
      <t>ハスウ</t>
    </rPh>
    <rPh sb="4" eb="6">
      <t>ショリ</t>
    </rPh>
    <rPh sb="7" eb="10">
      <t>カンケイジョウ</t>
    </rPh>
    <rPh sb="11" eb="13">
      <t>ウチワケ</t>
    </rPh>
    <rPh sb="13" eb="15">
      <t>キンガク</t>
    </rPh>
    <rPh sb="16" eb="18">
      <t>ゴウケイ</t>
    </rPh>
    <rPh sb="19" eb="21">
      <t>ネンカン</t>
    </rPh>
    <rPh sb="22" eb="24">
      <t>ホケン</t>
    </rPh>
    <rPh sb="24" eb="25">
      <t>ゼイ</t>
    </rPh>
    <rPh sb="25" eb="26">
      <t>ガク</t>
    </rPh>
    <rPh sb="27" eb="29">
      <t>ゴウケイ</t>
    </rPh>
    <rPh sb="30" eb="32">
      <t>サガク</t>
    </rPh>
    <rPh sb="33" eb="34">
      <t>ショウ</t>
    </rPh>
    <rPh sb="36" eb="38">
      <t>バアイ</t>
    </rPh>
    <phoneticPr fontId="2"/>
  </si>
  <si>
    <t>※ 非自発は3/10金額</t>
    <rPh sb="2" eb="3">
      <t>ヒ</t>
    </rPh>
    <rPh sb="3" eb="5">
      <t>ジハツ</t>
    </rPh>
    <rPh sb="10" eb="12">
      <t>キンガク</t>
    </rPh>
    <phoneticPr fontId="2"/>
  </si>
  <si>
    <r>
      <t>0歳～6歳</t>
    </r>
    <r>
      <rPr>
        <sz val="10"/>
        <rFont val="HG丸ｺﾞｼｯｸM-PRO"/>
        <family val="3"/>
        <charset val="128"/>
      </rPr>
      <t>（未就学児）</t>
    </r>
    <rPh sb="1" eb="2">
      <t>サイ</t>
    </rPh>
    <rPh sb="4" eb="5">
      <t>サイ</t>
    </rPh>
    <rPh sb="6" eb="10">
      <t>ミシュウガクジ</t>
    </rPh>
    <phoneticPr fontId="2"/>
  </si>
  <si>
    <t>④ 均等割額 *</t>
    <rPh sb="2" eb="5">
      <t>キントウワリ</t>
    </rPh>
    <rPh sb="5" eb="6">
      <t>ガク</t>
    </rPh>
    <phoneticPr fontId="3"/>
  </si>
  <si>
    <t>医均</t>
    <rPh sb="0" eb="1">
      <t>イ</t>
    </rPh>
    <rPh sb="1" eb="2">
      <t>キン</t>
    </rPh>
    <phoneticPr fontId="2"/>
  </si>
  <si>
    <t>支均</t>
    <rPh sb="0" eb="1">
      <t>シ</t>
    </rPh>
    <rPh sb="1" eb="2">
      <t>キン</t>
    </rPh>
    <phoneticPr fontId="2"/>
  </si>
  <si>
    <t>介均</t>
    <rPh sb="0" eb="1">
      <t>スケ</t>
    </rPh>
    <rPh sb="1" eb="2">
      <t>キン</t>
    </rPh>
    <phoneticPr fontId="2"/>
  </si>
  <si>
    <t>【給与収入の場合】</t>
    <rPh sb="1" eb="3">
      <t>キュウヨ</t>
    </rPh>
    <rPh sb="3" eb="5">
      <t>シュウニュウ</t>
    </rPh>
    <rPh sb="6" eb="8">
      <t>バアイ</t>
    </rPh>
    <phoneticPr fontId="2"/>
  </si>
  <si>
    <t>令和３年分　　　給与所得の源泉徴収票</t>
    <phoneticPr fontId="2"/>
  </si>
  <si>
    <t>支払を受ける者</t>
    <rPh sb="0" eb="2">
      <t>シハライ</t>
    </rPh>
    <rPh sb="3" eb="4">
      <t>ウ</t>
    </rPh>
    <rPh sb="6" eb="7">
      <t>モノ</t>
    </rPh>
    <phoneticPr fontId="2"/>
  </si>
  <si>
    <t>住所又は居所</t>
    <rPh sb="0" eb="2">
      <t>ジュウショ</t>
    </rPh>
    <rPh sb="2" eb="3">
      <t>マタ</t>
    </rPh>
    <rPh sb="4" eb="6">
      <t>キョショ</t>
    </rPh>
    <phoneticPr fontId="2"/>
  </si>
  <si>
    <t>伊賀市四十九町3184</t>
    <rPh sb="0" eb="3">
      <t>イガシ</t>
    </rPh>
    <rPh sb="3" eb="6">
      <t>シジュウク</t>
    </rPh>
    <rPh sb="6" eb="7">
      <t>チョウ</t>
    </rPh>
    <phoneticPr fontId="2"/>
  </si>
  <si>
    <t>氏名</t>
    <rPh sb="0" eb="2">
      <t>シメイ</t>
    </rPh>
    <phoneticPr fontId="2"/>
  </si>
  <si>
    <t>伊賀　にんた</t>
    <rPh sb="0" eb="2">
      <t>イガ</t>
    </rPh>
    <phoneticPr fontId="2"/>
  </si>
  <si>
    <t>種別</t>
    <rPh sb="0" eb="2">
      <t>シュベツ</t>
    </rPh>
    <phoneticPr fontId="2"/>
  </si>
  <si>
    <t>支払金額</t>
    <rPh sb="0" eb="2">
      <t>シハライ</t>
    </rPh>
    <rPh sb="2" eb="4">
      <t>キンガク</t>
    </rPh>
    <phoneticPr fontId="2"/>
  </si>
  <si>
    <t>給与所得控除後の金額</t>
    <rPh sb="0" eb="2">
      <t>キュウヨ</t>
    </rPh>
    <rPh sb="2" eb="4">
      <t>ショトク</t>
    </rPh>
    <rPh sb="4" eb="6">
      <t>コウジョ</t>
    </rPh>
    <rPh sb="6" eb="7">
      <t>ゴ</t>
    </rPh>
    <rPh sb="8" eb="10">
      <t>キンガク</t>
    </rPh>
    <phoneticPr fontId="2"/>
  </si>
  <si>
    <t>所得控除の額の合計額</t>
    <rPh sb="0" eb="2">
      <t>ショトク</t>
    </rPh>
    <rPh sb="2" eb="4">
      <t>コウジョ</t>
    </rPh>
    <rPh sb="5" eb="6">
      <t>ガク</t>
    </rPh>
    <rPh sb="7" eb="9">
      <t>ゴウケイ</t>
    </rPh>
    <rPh sb="9" eb="10">
      <t>ガク</t>
    </rPh>
    <phoneticPr fontId="2"/>
  </si>
  <si>
    <t>源泉徴収額</t>
    <rPh sb="0" eb="2">
      <t>ゲンセン</t>
    </rPh>
    <rPh sb="2" eb="4">
      <t>チョウシュウ</t>
    </rPh>
    <rPh sb="4" eb="5">
      <t>ガク</t>
    </rPh>
    <phoneticPr fontId="2"/>
  </si>
  <si>
    <t>伊賀　太郎</t>
    <rPh sb="0" eb="2">
      <t>イガ</t>
    </rPh>
    <rPh sb="3" eb="5">
      <t>タロウ</t>
    </rPh>
    <phoneticPr fontId="2"/>
  </si>
  <si>
    <t>●</t>
  </si>
  <si>
    <t>給与・賞与</t>
    <rPh sb="0" eb="2">
      <t>キュウヨ</t>
    </rPh>
    <rPh sb="3" eb="5">
      <t>ショウヨ</t>
    </rPh>
    <phoneticPr fontId="2"/>
  </si>
  <si>
    <t>伊賀　花子</t>
    <rPh sb="0" eb="2">
      <t>イガ</t>
    </rPh>
    <rPh sb="3" eb="5">
      <t>ハナコ</t>
    </rPh>
    <phoneticPr fontId="2"/>
  </si>
  <si>
    <t>伊賀　しのぶ</t>
    <rPh sb="0" eb="2">
      <t>イガ</t>
    </rPh>
    <phoneticPr fontId="2"/>
  </si>
  <si>
    <t>給与収入のみの場合は、給与所得の源泉徴収票の「支払金額」欄を入力してください。</t>
    <rPh sb="0" eb="2">
      <t>キュウヨ</t>
    </rPh>
    <rPh sb="2" eb="4">
      <t>シュウニュウ</t>
    </rPh>
    <rPh sb="7" eb="9">
      <t>バアイ</t>
    </rPh>
    <rPh sb="11" eb="13">
      <t>キュウヨ</t>
    </rPh>
    <rPh sb="13" eb="15">
      <t>ショトク</t>
    </rPh>
    <rPh sb="16" eb="18">
      <t>ゲンセン</t>
    </rPh>
    <rPh sb="18" eb="21">
      <t>チョウシュウヒョウ</t>
    </rPh>
    <rPh sb="23" eb="27">
      <t>シハライキンガク</t>
    </rPh>
    <rPh sb="28" eb="29">
      <t>ラン</t>
    </rPh>
    <rPh sb="30" eb="32">
      <t>ニュウリョク</t>
    </rPh>
    <phoneticPr fontId="2"/>
  </si>
  <si>
    <t>入力箇所は「給与収入」です。</t>
    <rPh sb="0" eb="2">
      <t>ニュウリョク</t>
    </rPh>
    <rPh sb="2" eb="4">
      <t>カショ</t>
    </rPh>
    <rPh sb="6" eb="8">
      <t>キュウヨ</t>
    </rPh>
    <rPh sb="8" eb="10">
      <t>シュウニュウ</t>
    </rPh>
    <phoneticPr fontId="2"/>
  </si>
  <si>
    <t>「公的年金の場合」</t>
    <rPh sb="1" eb="3">
      <t>コウテキ</t>
    </rPh>
    <rPh sb="3" eb="5">
      <t>ネンキン</t>
    </rPh>
    <rPh sb="6" eb="8">
      <t>バアイ</t>
    </rPh>
    <phoneticPr fontId="2"/>
  </si>
  <si>
    <t>令和３年分　公的年金等の源泉徴収票</t>
    <rPh sb="6" eb="8">
      <t>コウテキ</t>
    </rPh>
    <rPh sb="8" eb="10">
      <t>ネンキン</t>
    </rPh>
    <rPh sb="10" eb="11">
      <t>トウ</t>
    </rPh>
    <phoneticPr fontId="2"/>
  </si>
  <si>
    <t>1.加入期間を選択します。</t>
    <rPh sb="2" eb="4">
      <t>カニュウ</t>
    </rPh>
    <rPh sb="4" eb="6">
      <t>キカン</t>
    </rPh>
    <rPh sb="7" eb="9">
      <t>センタク</t>
    </rPh>
    <phoneticPr fontId="2"/>
  </si>
  <si>
    <t>支払を受ける者</t>
    <phoneticPr fontId="2"/>
  </si>
  <si>
    <t>住所</t>
    <rPh sb="0" eb="2">
      <t>ジュウショ</t>
    </rPh>
    <phoneticPr fontId="2"/>
  </si>
  <si>
    <t>　1年間の金額を試算する場合は12ケ月をリストから選択します。</t>
    <rPh sb="2" eb="4">
      <t>ネンカン</t>
    </rPh>
    <rPh sb="5" eb="7">
      <t>キンガク</t>
    </rPh>
    <rPh sb="8" eb="10">
      <t>シサン</t>
    </rPh>
    <rPh sb="12" eb="14">
      <t>バアイ</t>
    </rPh>
    <rPh sb="18" eb="19">
      <t>ツキ</t>
    </rPh>
    <rPh sb="25" eb="27">
      <t>センタク</t>
    </rPh>
    <phoneticPr fontId="2"/>
  </si>
  <si>
    <t>　10月から加入見込みで試算する場合は、10月～翌年３月の期間（６カ月）を選択します。</t>
    <rPh sb="3" eb="4">
      <t>ガツ</t>
    </rPh>
    <rPh sb="6" eb="8">
      <t>カニュウ</t>
    </rPh>
    <rPh sb="8" eb="10">
      <t>ミコ</t>
    </rPh>
    <rPh sb="12" eb="14">
      <t>シサン</t>
    </rPh>
    <rPh sb="16" eb="18">
      <t>バアイ</t>
    </rPh>
    <rPh sb="22" eb="23">
      <t>ガツ</t>
    </rPh>
    <rPh sb="24" eb="26">
      <t>ヨクネン</t>
    </rPh>
    <rPh sb="27" eb="28">
      <t>ガツ</t>
    </rPh>
    <rPh sb="29" eb="31">
      <t>キカン</t>
    </rPh>
    <rPh sb="34" eb="35">
      <t>ゲツ</t>
    </rPh>
    <rPh sb="37" eb="39">
      <t>センタク</t>
    </rPh>
    <phoneticPr fontId="2"/>
  </si>
  <si>
    <t>区分</t>
    <rPh sb="0" eb="2">
      <t>クブン</t>
    </rPh>
    <phoneticPr fontId="2"/>
  </si>
  <si>
    <t>2.基本情報を入力します。</t>
    <rPh sb="2" eb="4">
      <t>キホン</t>
    </rPh>
    <rPh sb="4" eb="6">
      <t>ジョウホウ</t>
    </rPh>
    <rPh sb="7" eb="9">
      <t>ニュウリョク</t>
    </rPh>
    <phoneticPr fontId="2"/>
  </si>
  <si>
    <t>法203条の3第1号適用分</t>
    <rPh sb="0" eb="1">
      <t>ホウ</t>
    </rPh>
    <rPh sb="4" eb="5">
      <t>ジョウ</t>
    </rPh>
    <rPh sb="7" eb="8">
      <t>ダイ</t>
    </rPh>
    <rPh sb="9" eb="10">
      <t>ゴウ</t>
    </rPh>
    <rPh sb="10" eb="12">
      <t>テキヨウ</t>
    </rPh>
    <rPh sb="12" eb="13">
      <t>ブン</t>
    </rPh>
    <phoneticPr fontId="2"/>
  </si>
  <si>
    <t>　氏名を入力（国民健康保険加入者全員（擬制世帯主を含む））。</t>
    <rPh sb="1" eb="3">
      <t>シメイ</t>
    </rPh>
    <rPh sb="4" eb="6">
      <t>ニュウリョク</t>
    </rPh>
    <rPh sb="7" eb="9">
      <t>コクミン</t>
    </rPh>
    <rPh sb="9" eb="11">
      <t>ケンコウ</t>
    </rPh>
    <rPh sb="11" eb="13">
      <t>ホケン</t>
    </rPh>
    <rPh sb="13" eb="15">
      <t>カニュウ</t>
    </rPh>
    <rPh sb="15" eb="16">
      <t>シャ</t>
    </rPh>
    <rPh sb="16" eb="18">
      <t>ゼンイン</t>
    </rPh>
    <rPh sb="19" eb="21">
      <t>ギセイ</t>
    </rPh>
    <rPh sb="21" eb="24">
      <t>セタイヌシ</t>
    </rPh>
    <rPh sb="25" eb="26">
      <t>フク</t>
    </rPh>
    <phoneticPr fontId="2"/>
  </si>
  <si>
    <t>法203条の3第2号適用分</t>
    <rPh sb="0" eb="1">
      <t>ホウ</t>
    </rPh>
    <rPh sb="4" eb="5">
      <t>ジョウ</t>
    </rPh>
    <rPh sb="7" eb="8">
      <t>ダイ</t>
    </rPh>
    <rPh sb="9" eb="10">
      <t>ゴウ</t>
    </rPh>
    <rPh sb="10" eb="12">
      <t>テキヨウ</t>
    </rPh>
    <rPh sb="12" eb="13">
      <t>ブン</t>
    </rPh>
    <phoneticPr fontId="2"/>
  </si>
  <si>
    <t>　1月1日時点の年齢区分をリストから選択します。</t>
    <rPh sb="2" eb="3">
      <t>ガツ</t>
    </rPh>
    <rPh sb="4" eb="5">
      <t>ニチ</t>
    </rPh>
    <rPh sb="5" eb="7">
      <t>ジテン</t>
    </rPh>
    <rPh sb="8" eb="10">
      <t>ネンレイ</t>
    </rPh>
    <rPh sb="10" eb="12">
      <t>クブン</t>
    </rPh>
    <rPh sb="18" eb="20">
      <t>センタク</t>
    </rPh>
    <phoneticPr fontId="2"/>
  </si>
  <si>
    <t>法203条の3第3号適用分</t>
    <rPh sb="0" eb="1">
      <t>ホウ</t>
    </rPh>
    <rPh sb="4" eb="5">
      <t>ジョウ</t>
    </rPh>
    <rPh sb="7" eb="8">
      <t>ダイ</t>
    </rPh>
    <rPh sb="9" eb="10">
      <t>ゴウ</t>
    </rPh>
    <rPh sb="10" eb="12">
      <t>テキヨウ</t>
    </rPh>
    <rPh sb="12" eb="13">
      <t>ブン</t>
    </rPh>
    <phoneticPr fontId="2"/>
  </si>
  <si>
    <t>　給与収入がある方は「給与収入」の欄に入力。</t>
    <rPh sb="1" eb="3">
      <t>キュウヨ</t>
    </rPh>
    <rPh sb="3" eb="5">
      <t>シュウニュウ</t>
    </rPh>
    <rPh sb="8" eb="9">
      <t>カタ</t>
    </rPh>
    <rPh sb="11" eb="13">
      <t>キュウヨ</t>
    </rPh>
    <rPh sb="13" eb="15">
      <t>シュウニュウ</t>
    </rPh>
    <rPh sb="17" eb="18">
      <t>ラン</t>
    </rPh>
    <rPh sb="19" eb="21">
      <t>ニュウリョク</t>
    </rPh>
    <phoneticPr fontId="2"/>
  </si>
  <si>
    <t>年金の種別</t>
    <rPh sb="0" eb="2">
      <t>ネンキン</t>
    </rPh>
    <rPh sb="3" eb="5">
      <t>シュベツ</t>
    </rPh>
    <phoneticPr fontId="2"/>
  </si>
  <si>
    <t>　公的年金がある方は「年金収入」の欄に入力。</t>
    <rPh sb="1" eb="3">
      <t>コウテキ</t>
    </rPh>
    <rPh sb="3" eb="5">
      <t>ネンキン</t>
    </rPh>
    <rPh sb="8" eb="9">
      <t>カタ</t>
    </rPh>
    <rPh sb="11" eb="13">
      <t>ネンキン</t>
    </rPh>
    <rPh sb="13" eb="15">
      <t>シュウニュウ</t>
    </rPh>
    <rPh sb="17" eb="18">
      <t>ラン</t>
    </rPh>
    <rPh sb="19" eb="21">
      <t>ニュウリョク</t>
    </rPh>
    <phoneticPr fontId="2"/>
  </si>
  <si>
    <t>公的年金のみの場合は、公的年金等の源泉徴収票の「支払金額」欄を入力してください。</t>
    <rPh sb="0" eb="2">
      <t>コウテキ</t>
    </rPh>
    <rPh sb="2" eb="4">
      <t>ネンキン</t>
    </rPh>
    <rPh sb="7" eb="9">
      <t>バアイ</t>
    </rPh>
    <rPh sb="11" eb="13">
      <t>コウテキ</t>
    </rPh>
    <rPh sb="13" eb="15">
      <t>ネンキン</t>
    </rPh>
    <rPh sb="15" eb="16">
      <t>トウ</t>
    </rPh>
    <rPh sb="17" eb="19">
      <t>ゲンセン</t>
    </rPh>
    <rPh sb="19" eb="22">
      <t>チョウシュウヒョウ</t>
    </rPh>
    <rPh sb="24" eb="28">
      <t>シハライキンガク</t>
    </rPh>
    <rPh sb="29" eb="30">
      <t>ラン</t>
    </rPh>
    <rPh sb="31" eb="33">
      <t>ニュウリョク</t>
    </rPh>
    <phoneticPr fontId="2"/>
  </si>
  <si>
    <t>　その他の所得がある場合は「その他の所得」の欄に入力。※確定申告されている方はこの欄に入力。</t>
    <rPh sb="3" eb="4">
      <t>タ</t>
    </rPh>
    <rPh sb="5" eb="7">
      <t>ショトク</t>
    </rPh>
    <rPh sb="10" eb="12">
      <t>バアイ</t>
    </rPh>
    <rPh sb="16" eb="17">
      <t>タ</t>
    </rPh>
    <rPh sb="18" eb="20">
      <t>ショトク</t>
    </rPh>
    <rPh sb="22" eb="23">
      <t>ラン</t>
    </rPh>
    <rPh sb="24" eb="26">
      <t>ニュウリョク</t>
    </rPh>
    <rPh sb="28" eb="30">
      <t>カクテイ</t>
    </rPh>
    <rPh sb="30" eb="32">
      <t>シンコク</t>
    </rPh>
    <rPh sb="37" eb="38">
      <t>カタ</t>
    </rPh>
    <rPh sb="41" eb="42">
      <t>ラン</t>
    </rPh>
    <rPh sb="43" eb="45">
      <t>ニュウリョク</t>
    </rPh>
    <phoneticPr fontId="2"/>
  </si>
  <si>
    <t>入力箇所は「年金収入」です。</t>
    <rPh sb="0" eb="2">
      <t>ニュウリョク</t>
    </rPh>
    <rPh sb="2" eb="4">
      <t>カショ</t>
    </rPh>
    <rPh sb="6" eb="8">
      <t>ネンキン</t>
    </rPh>
    <rPh sb="8" eb="10">
      <t>シュウニュウ</t>
    </rPh>
    <phoneticPr fontId="2"/>
  </si>
  <si>
    <t>障がい年金・遺族年金は非課税年金ですので入力しない。</t>
    <rPh sb="0" eb="1">
      <t>ショウ</t>
    </rPh>
    <rPh sb="3" eb="5">
      <t>ネンキン</t>
    </rPh>
    <rPh sb="6" eb="8">
      <t>イゾク</t>
    </rPh>
    <rPh sb="8" eb="10">
      <t>ネンキン</t>
    </rPh>
    <rPh sb="11" eb="14">
      <t>ヒカゼイ</t>
    </rPh>
    <rPh sb="14" eb="16">
      <t>ネンキン</t>
    </rPh>
    <rPh sb="20" eb="22">
      <t>ニュウリョク</t>
    </rPh>
    <phoneticPr fontId="2"/>
  </si>
  <si>
    <r>
      <rPr>
        <b/>
        <sz val="14"/>
        <rFont val="HG丸ｺﾞｼｯｸM-PRO"/>
        <family val="3"/>
        <charset val="128"/>
      </rPr>
      <t>　＊</t>
    </r>
    <r>
      <rPr>
        <sz val="14"/>
        <rFont val="HG丸ｺﾞｼｯｸM-PRO"/>
        <family val="3"/>
        <charset val="128"/>
      </rPr>
      <t>給与収入がある方で、下記に該当する場合は「給与調整」に●を選択します。</t>
    </r>
    <rPh sb="2" eb="4">
      <t>キュウヨ</t>
    </rPh>
    <rPh sb="4" eb="6">
      <t>シュウニュウ</t>
    </rPh>
    <rPh sb="9" eb="10">
      <t>カタ</t>
    </rPh>
    <rPh sb="12" eb="14">
      <t>カキ</t>
    </rPh>
    <rPh sb="15" eb="17">
      <t>ガイトウ</t>
    </rPh>
    <rPh sb="19" eb="21">
      <t>バアイ</t>
    </rPh>
    <rPh sb="23" eb="25">
      <t>キュウヨ</t>
    </rPh>
    <rPh sb="25" eb="27">
      <t>チョウセイ</t>
    </rPh>
    <rPh sb="31" eb="33">
      <t>センタク</t>
    </rPh>
    <phoneticPr fontId="2"/>
  </si>
  <si>
    <t>　　給与収入が850万円以上ある方で、介護・子育て世帯に該当する方</t>
    <rPh sb="2" eb="4">
      <t>キュウヨ</t>
    </rPh>
    <rPh sb="4" eb="6">
      <t>シュウニュウ</t>
    </rPh>
    <rPh sb="10" eb="14">
      <t>マンエンイジョウ</t>
    </rPh>
    <rPh sb="16" eb="17">
      <t>カタ</t>
    </rPh>
    <rPh sb="19" eb="21">
      <t>カイゴ</t>
    </rPh>
    <rPh sb="22" eb="24">
      <t>コソダ</t>
    </rPh>
    <rPh sb="25" eb="27">
      <t>セタイ</t>
    </rPh>
    <rPh sb="28" eb="30">
      <t>ガイトウ</t>
    </rPh>
    <rPh sb="32" eb="33">
      <t>カタ</t>
    </rPh>
    <phoneticPr fontId="2"/>
  </si>
  <si>
    <t>　　・本人が特別障がい者に該当する</t>
    <rPh sb="3" eb="5">
      <t>ホンニン</t>
    </rPh>
    <rPh sb="6" eb="8">
      <t>トクベツ</t>
    </rPh>
    <rPh sb="8" eb="9">
      <t>ショウ</t>
    </rPh>
    <rPh sb="11" eb="12">
      <t>シャ</t>
    </rPh>
    <rPh sb="13" eb="15">
      <t>ガイトウ</t>
    </rPh>
    <phoneticPr fontId="2"/>
  </si>
  <si>
    <r>
      <t>「確定申告をした場合」　</t>
    </r>
    <r>
      <rPr>
        <sz val="11"/>
        <rFont val="HG丸ｺﾞｼｯｸM-PRO"/>
        <family val="3"/>
        <charset val="128"/>
      </rPr>
      <t>※以下は申告書Bのケース</t>
    </r>
    <rPh sb="1" eb="3">
      <t>カクテイ</t>
    </rPh>
    <rPh sb="3" eb="5">
      <t>シンコク</t>
    </rPh>
    <rPh sb="8" eb="10">
      <t>バアイ</t>
    </rPh>
    <rPh sb="13" eb="15">
      <t>イカ</t>
    </rPh>
    <rPh sb="16" eb="18">
      <t>シンコク</t>
    </rPh>
    <rPh sb="18" eb="19">
      <t>ショ</t>
    </rPh>
    <phoneticPr fontId="2"/>
  </si>
  <si>
    <t>　　・23歳未満の扶養親族者が居る</t>
    <rPh sb="5" eb="8">
      <t>サイミマン</t>
    </rPh>
    <rPh sb="9" eb="11">
      <t>フヨウ</t>
    </rPh>
    <rPh sb="11" eb="13">
      <t>シンゾク</t>
    </rPh>
    <rPh sb="13" eb="14">
      <t>シャ</t>
    </rPh>
    <rPh sb="15" eb="16">
      <t>イ</t>
    </rPh>
    <phoneticPr fontId="2"/>
  </si>
  <si>
    <t>　令和３年分の所得税及び復興特別所得税の　申告書 B</t>
    <rPh sb="7" eb="10">
      <t>ショトクゼイ</t>
    </rPh>
    <rPh sb="10" eb="11">
      <t>オヨ</t>
    </rPh>
    <rPh sb="12" eb="14">
      <t>フッコウ</t>
    </rPh>
    <rPh sb="14" eb="16">
      <t>トクベツ</t>
    </rPh>
    <rPh sb="16" eb="19">
      <t>ショトクゼイ</t>
    </rPh>
    <rPh sb="21" eb="23">
      <t>シンコク</t>
    </rPh>
    <rPh sb="23" eb="24">
      <t>ショ</t>
    </rPh>
    <phoneticPr fontId="2"/>
  </si>
  <si>
    <t>　　・同一生計配偶者または扶養親族に特別障がい者が居る</t>
    <rPh sb="3" eb="5">
      <t>ドウイツ</t>
    </rPh>
    <rPh sb="5" eb="7">
      <t>セイケイ</t>
    </rPh>
    <rPh sb="7" eb="10">
      <t>ハイグウシャ</t>
    </rPh>
    <rPh sb="13" eb="15">
      <t>フヨウ</t>
    </rPh>
    <rPh sb="15" eb="17">
      <t>シンゾク</t>
    </rPh>
    <rPh sb="18" eb="20">
      <t>トクベツ</t>
    </rPh>
    <rPh sb="20" eb="21">
      <t>ショウ</t>
    </rPh>
    <rPh sb="23" eb="24">
      <t>シャ</t>
    </rPh>
    <rPh sb="25" eb="26">
      <t>イ</t>
    </rPh>
    <phoneticPr fontId="2"/>
  </si>
  <si>
    <t>フリガナ</t>
    <phoneticPr fontId="2"/>
  </si>
  <si>
    <t>　　　　　　　　イガ　タロウ</t>
    <phoneticPr fontId="2"/>
  </si>
  <si>
    <t>伊賀市四十九町3184</t>
    <rPh sb="0" eb="7">
      <t>イガシシジュウクチョウ</t>
    </rPh>
    <phoneticPr fontId="2"/>
  </si>
  <si>
    <r>
      <rPr>
        <b/>
        <sz val="14"/>
        <rFont val="HG丸ｺﾞｼｯｸM-PRO"/>
        <family val="3"/>
        <charset val="128"/>
      </rPr>
      <t>　＊</t>
    </r>
    <r>
      <rPr>
        <sz val="14"/>
        <rFont val="HG丸ｺﾞｼｯｸM-PRO"/>
        <family val="3"/>
        <charset val="128"/>
      </rPr>
      <t>給与収入がある方で、会社都合により退職された方は「非自発」に●を選択します。</t>
    </r>
    <rPh sb="2" eb="4">
      <t>キュウヨ</t>
    </rPh>
    <rPh sb="4" eb="6">
      <t>シュウニュウ</t>
    </rPh>
    <rPh sb="9" eb="10">
      <t>カタ</t>
    </rPh>
    <rPh sb="12" eb="14">
      <t>カイシャ</t>
    </rPh>
    <rPh sb="14" eb="16">
      <t>ツゴウ</t>
    </rPh>
    <rPh sb="19" eb="21">
      <t>タイショク</t>
    </rPh>
    <rPh sb="24" eb="25">
      <t>カタ</t>
    </rPh>
    <rPh sb="27" eb="28">
      <t>ヒ</t>
    </rPh>
    <rPh sb="28" eb="30">
      <t>ジハツ</t>
    </rPh>
    <rPh sb="34" eb="36">
      <t>センタク</t>
    </rPh>
    <phoneticPr fontId="2"/>
  </si>
  <si>
    <t>男</t>
    <rPh sb="0" eb="1">
      <t>オトコ</t>
    </rPh>
    <phoneticPr fontId="2"/>
  </si>
  <si>
    <t>女</t>
    <rPh sb="0" eb="1">
      <t>オンナ</t>
    </rPh>
    <phoneticPr fontId="2"/>
  </si>
  <si>
    <r>
      <t>　　</t>
    </r>
    <r>
      <rPr>
        <b/>
        <sz val="14"/>
        <rFont val="HG丸ｺﾞｼｯｸM-PRO"/>
        <family val="3"/>
        <charset val="128"/>
      </rPr>
      <t>非自発的失業者軽減</t>
    </r>
    <r>
      <rPr>
        <sz val="14"/>
        <rFont val="HG丸ｺﾞｼｯｸM-PRO"/>
        <family val="3"/>
        <charset val="128"/>
      </rPr>
      <t>は市役所への申請が必要です。下記条件に当てはまる場合は手続きしてください。</t>
    </r>
    <rPh sb="2" eb="3">
      <t>ヒ</t>
    </rPh>
    <rPh sb="3" eb="6">
      <t>ジハツテキ</t>
    </rPh>
    <rPh sb="6" eb="9">
      <t>シツギョウシャ</t>
    </rPh>
    <rPh sb="9" eb="11">
      <t>ケイゲン</t>
    </rPh>
    <rPh sb="12" eb="15">
      <t>シヤクショ</t>
    </rPh>
    <rPh sb="17" eb="19">
      <t>シンセイ</t>
    </rPh>
    <rPh sb="20" eb="22">
      <t>ヒツヨウ</t>
    </rPh>
    <rPh sb="25" eb="27">
      <t>カキ</t>
    </rPh>
    <rPh sb="27" eb="29">
      <t>ジョウケン</t>
    </rPh>
    <rPh sb="30" eb="31">
      <t>ア</t>
    </rPh>
    <rPh sb="35" eb="37">
      <t>バアイ</t>
    </rPh>
    <rPh sb="38" eb="40">
      <t>テツヅ</t>
    </rPh>
    <phoneticPr fontId="2"/>
  </si>
  <si>
    <t>生年月日</t>
    <rPh sb="0" eb="2">
      <t>セイネン</t>
    </rPh>
    <rPh sb="2" eb="4">
      <t>ガッピ</t>
    </rPh>
    <phoneticPr fontId="2"/>
  </si>
  <si>
    <t>　　・雇用保険受給資格者証の離職事由番号が「11・12・21・22・23・31・32・33・34」に該当している。</t>
    <rPh sb="3" eb="5">
      <t>コヨウ</t>
    </rPh>
    <rPh sb="5" eb="7">
      <t>ホケン</t>
    </rPh>
    <rPh sb="7" eb="9">
      <t>ジュキュウ</t>
    </rPh>
    <rPh sb="9" eb="12">
      <t>シカクシャ</t>
    </rPh>
    <rPh sb="12" eb="13">
      <t>ショウ</t>
    </rPh>
    <rPh sb="14" eb="16">
      <t>リショク</t>
    </rPh>
    <rPh sb="16" eb="18">
      <t>ジユウ</t>
    </rPh>
    <rPh sb="18" eb="20">
      <t>バンゴウ</t>
    </rPh>
    <rPh sb="50" eb="52">
      <t>ガイトウ</t>
    </rPh>
    <phoneticPr fontId="2"/>
  </si>
  <si>
    <t>　　・離職日時点の年齢が６５歳未満の方</t>
    <rPh sb="3" eb="5">
      <t>リショク</t>
    </rPh>
    <rPh sb="5" eb="6">
      <t>ビ</t>
    </rPh>
    <rPh sb="6" eb="8">
      <t>ジテン</t>
    </rPh>
    <rPh sb="9" eb="11">
      <t>ネンレイ</t>
    </rPh>
    <rPh sb="14" eb="15">
      <t>サイ</t>
    </rPh>
    <rPh sb="15" eb="17">
      <t>ミマン</t>
    </rPh>
    <rPh sb="18" eb="19">
      <t>カタ</t>
    </rPh>
    <phoneticPr fontId="2"/>
  </si>
  <si>
    <t>収入金額等</t>
    <rPh sb="0" eb="2">
      <t>シュウニュウ</t>
    </rPh>
    <rPh sb="2" eb="4">
      <t>キンガク</t>
    </rPh>
    <rPh sb="4" eb="5">
      <t>トウ</t>
    </rPh>
    <phoneticPr fontId="2"/>
  </si>
  <si>
    <t>事業</t>
    <rPh sb="0" eb="2">
      <t>ジギョウ</t>
    </rPh>
    <phoneticPr fontId="2"/>
  </si>
  <si>
    <t>営業等</t>
    <rPh sb="0" eb="2">
      <t>エイギョウ</t>
    </rPh>
    <rPh sb="2" eb="3">
      <t>トウ</t>
    </rPh>
    <phoneticPr fontId="2"/>
  </si>
  <si>
    <t>税金の計算</t>
    <rPh sb="0" eb="2">
      <t>ゼイキン</t>
    </rPh>
    <rPh sb="3" eb="5">
      <t>ケイサン</t>
    </rPh>
    <phoneticPr fontId="2"/>
  </si>
  <si>
    <t>　　※雇用保険受給資格者証はハローワーク（公共職業安定所）にて取得してください。</t>
    <rPh sb="3" eb="5">
      <t>コヨウ</t>
    </rPh>
    <rPh sb="5" eb="7">
      <t>ホケン</t>
    </rPh>
    <rPh sb="7" eb="9">
      <t>ジュキュウ</t>
    </rPh>
    <rPh sb="9" eb="12">
      <t>シカクシャ</t>
    </rPh>
    <rPh sb="12" eb="13">
      <t>ショウ</t>
    </rPh>
    <rPh sb="21" eb="28">
      <t>コウキョウショクギョウアンテイジョ</t>
    </rPh>
    <rPh sb="31" eb="33">
      <t>シュトク</t>
    </rPh>
    <phoneticPr fontId="2"/>
  </si>
  <si>
    <t>農業</t>
    <rPh sb="0" eb="2">
      <t>ノウギョウ</t>
    </rPh>
    <phoneticPr fontId="2"/>
  </si>
  <si>
    <t>不動産</t>
    <rPh sb="0" eb="3">
      <t>フドウサン</t>
    </rPh>
    <phoneticPr fontId="2"/>
  </si>
  <si>
    <r>
      <t>　</t>
    </r>
    <r>
      <rPr>
        <b/>
        <sz val="14"/>
        <rFont val="HG丸ｺﾞｼｯｸM-PRO"/>
        <family val="3"/>
        <charset val="128"/>
      </rPr>
      <t>＊</t>
    </r>
    <r>
      <rPr>
        <sz val="14"/>
        <rFont val="HG丸ｺﾞｼｯｸM-PRO"/>
        <family val="3"/>
        <charset val="128"/>
      </rPr>
      <t>擬制世帯主の場合は「擬主」に●を選択します。</t>
    </r>
    <rPh sb="2" eb="4">
      <t>ギセイ</t>
    </rPh>
    <rPh sb="4" eb="7">
      <t>セタイヌシ</t>
    </rPh>
    <rPh sb="8" eb="10">
      <t>バアイ</t>
    </rPh>
    <rPh sb="12" eb="13">
      <t>ギ</t>
    </rPh>
    <rPh sb="13" eb="14">
      <t>ヌシ</t>
    </rPh>
    <rPh sb="18" eb="20">
      <t>センタク</t>
    </rPh>
    <phoneticPr fontId="2"/>
  </si>
  <si>
    <t>利子</t>
    <rPh sb="0" eb="2">
      <t>リシ</t>
    </rPh>
    <phoneticPr fontId="2"/>
  </si>
  <si>
    <t>　　擬制世帯主とは、世帯主が国民健康保険以外の保険に加入している方のことです。</t>
    <rPh sb="2" eb="4">
      <t>ギセイ</t>
    </rPh>
    <rPh sb="4" eb="7">
      <t>セタイヌシ</t>
    </rPh>
    <rPh sb="10" eb="13">
      <t>セタイヌシ</t>
    </rPh>
    <rPh sb="14" eb="16">
      <t>コクミン</t>
    </rPh>
    <rPh sb="16" eb="18">
      <t>ケンコウ</t>
    </rPh>
    <rPh sb="18" eb="20">
      <t>ホケン</t>
    </rPh>
    <rPh sb="20" eb="22">
      <t>イガイ</t>
    </rPh>
    <rPh sb="23" eb="25">
      <t>ホケン</t>
    </rPh>
    <rPh sb="26" eb="28">
      <t>カニュウ</t>
    </rPh>
    <rPh sb="32" eb="33">
      <t>カタ</t>
    </rPh>
    <phoneticPr fontId="2"/>
  </si>
  <si>
    <t>配当</t>
    <rPh sb="0" eb="2">
      <t>ハイトウ</t>
    </rPh>
    <phoneticPr fontId="2"/>
  </si>
  <si>
    <t>　　国民健康保険税は世帯主課税となるため、世帯主が国民健康保険に加入していなくても世帯主課税となります。</t>
    <rPh sb="2" eb="4">
      <t>コクミン</t>
    </rPh>
    <rPh sb="4" eb="6">
      <t>ケンコウ</t>
    </rPh>
    <rPh sb="6" eb="8">
      <t>ホケン</t>
    </rPh>
    <rPh sb="8" eb="9">
      <t>ゼイ</t>
    </rPh>
    <rPh sb="10" eb="13">
      <t>セタイヌシ</t>
    </rPh>
    <rPh sb="13" eb="15">
      <t>カゼイ</t>
    </rPh>
    <rPh sb="21" eb="24">
      <t>セタイヌシ</t>
    </rPh>
    <rPh sb="25" eb="27">
      <t>コクミン</t>
    </rPh>
    <rPh sb="27" eb="29">
      <t>ケンコウ</t>
    </rPh>
    <rPh sb="29" eb="31">
      <t>ホケン</t>
    </rPh>
    <rPh sb="32" eb="34">
      <t>カニュウ</t>
    </rPh>
    <rPh sb="41" eb="44">
      <t>セタイヌシ</t>
    </rPh>
    <rPh sb="44" eb="46">
      <t>カゼイ</t>
    </rPh>
    <phoneticPr fontId="2"/>
  </si>
  <si>
    <t>給与</t>
    <rPh sb="0" eb="2">
      <t>キュウヨ</t>
    </rPh>
    <phoneticPr fontId="2"/>
  </si>
  <si>
    <t>　　国民健康保険税の税額計算は、加入者のみの所得金額で算定されるため、擬制世帯主の所得金額は用いません。</t>
    <rPh sb="2" eb="4">
      <t>コクミン</t>
    </rPh>
    <rPh sb="4" eb="6">
      <t>ケンコウ</t>
    </rPh>
    <rPh sb="6" eb="8">
      <t>ホケン</t>
    </rPh>
    <rPh sb="8" eb="9">
      <t>ゼイ</t>
    </rPh>
    <rPh sb="10" eb="12">
      <t>ゼイガク</t>
    </rPh>
    <rPh sb="12" eb="14">
      <t>ケイサン</t>
    </rPh>
    <rPh sb="16" eb="19">
      <t>カニュウシャ</t>
    </rPh>
    <rPh sb="22" eb="24">
      <t>ショトク</t>
    </rPh>
    <rPh sb="24" eb="26">
      <t>キンガク</t>
    </rPh>
    <rPh sb="27" eb="29">
      <t>サンテイ</t>
    </rPh>
    <rPh sb="35" eb="37">
      <t>ギセイ</t>
    </rPh>
    <rPh sb="37" eb="40">
      <t>セタイヌシ</t>
    </rPh>
    <rPh sb="41" eb="43">
      <t>ショトク</t>
    </rPh>
    <rPh sb="43" eb="45">
      <t>キンガク</t>
    </rPh>
    <rPh sb="46" eb="47">
      <t>モチ</t>
    </rPh>
    <phoneticPr fontId="2"/>
  </si>
  <si>
    <t>雑</t>
    <rPh sb="0" eb="1">
      <t>ザツ</t>
    </rPh>
    <phoneticPr fontId="2"/>
  </si>
  <si>
    <t>公的年金等</t>
    <rPh sb="0" eb="2">
      <t>コウテキ</t>
    </rPh>
    <rPh sb="2" eb="4">
      <t>ネンキン</t>
    </rPh>
    <rPh sb="4" eb="5">
      <t>トウ</t>
    </rPh>
    <phoneticPr fontId="2"/>
  </si>
  <si>
    <t>　　（軽減判定にのみ擬制世帯主の所得金額を用います）</t>
    <rPh sb="3" eb="5">
      <t>ケイゲン</t>
    </rPh>
    <rPh sb="5" eb="7">
      <t>ハンテイ</t>
    </rPh>
    <rPh sb="10" eb="15">
      <t>ギセイセタイヌシ</t>
    </rPh>
    <rPh sb="16" eb="18">
      <t>ショトク</t>
    </rPh>
    <rPh sb="18" eb="20">
      <t>キンガク</t>
    </rPh>
    <rPh sb="21" eb="22">
      <t>モチ</t>
    </rPh>
    <phoneticPr fontId="2"/>
  </si>
  <si>
    <t>その他</t>
    <rPh sb="2" eb="3">
      <t>タ</t>
    </rPh>
    <phoneticPr fontId="2"/>
  </si>
  <si>
    <t>　　世帯主が75歳以上の方は「65歳～74歳」を選択し、「擬主」に●を選択します。</t>
    <rPh sb="2" eb="5">
      <t>セタイヌシ</t>
    </rPh>
    <rPh sb="8" eb="9">
      <t>サイ</t>
    </rPh>
    <rPh sb="9" eb="11">
      <t>イジョウ</t>
    </rPh>
    <rPh sb="12" eb="13">
      <t>カタ</t>
    </rPh>
    <rPh sb="17" eb="18">
      <t>サイ</t>
    </rPh>
    <rPh sb="21" eb="22">
      <t>サイ</t>
    </rPh>
    <rPh sb="24" eb="26">
      <t>センタク</t>
    </rPh>
    <rPh sb="29" eb="30">
      <t>ギ</t>
    </rPh>
    <rPh sb="30" eb="31">
      <t>ヌシ</t>
    </rPh>
    <rPh sb="35" eb="37">
      <t>センタク</t>
    </rPh>
    <phoneticPr fontId="2"/>
  </si>
  <si>
    <t>総合譲渡</t>
    <rPh sb="0" eb="2">
      <t>ソウゴウ</t>
    </rPh>
    <rPh sb="2" eb="4">
      <t>ジョウト</t>
    </rPh>
    <phoneticPr fontId="2"/>
  </si>
  <si>
    <t>短期</t>
    <rPh sb="0" eb="2">
      <t>タンキ</t>
    </rPh>
    <phoneticPr fontId="2"/>
  </si>
  <si>
    <t>長期</t>
    <rPh sb="0" eb="2">
      <t>チョウキ</t>
    </rPh>
    <phoneticPr fontId="2"/>
  </si>
  <si>
    <t>一時</t>
    <rPh sb="0" eb="2">
      <t>イチジ</t>
    </rPh>
    <phoneticPr fontId="2"/>
  </si>
  <si>
    <t>確定申告書Aの方は、所得金額「合計⑧」欄を入力してください。</t>
    <rPh sb="0" eb="2">
      <t>カクテイ</t>
    </rPh>
    <rPh sb="2" eb="4">
      <t>シンコク</t>
    </rPh>
    <rPh sb="4" eb="5">
      <t>ショ</t>
    </rPh>
    <rPh sb="7" eb="8">
      <t>カタ</t>
    </rPh>
    <rPh sb="10" eb="12">
      <t>ショトク</t>
    </rPh>
    <rPh sb="12" eb="14">
      <t>キンガク</t>
    </rPh>
    <rPh sb="15" eb="17">
      <t>ゴウケイ</t>
    </rPh>
    <rPh sb="19" eb="20">
      <t>ラン</t>
    </rPh>
    <rPh sb="21" eb="23">
      <t>ニュウリョク</t>
    </rPh>
    <phoneticPr fontId="2"/>
  </si>
  <si>
    <t>所得金額</t>
    <rPh sb="0" eb="2">
      <t>ショトク</t>
    </rPh>
    <rPh sb="2" eb="4">
      <t>キンガク</t>
    </rPh>
    <phoneticPr fontId="2"/>
  </si>
  <si>
    <t>確定申告書Bの方は、所得金額「合計⑫」欄を入力してください。</t>
    <rPh sb="0" eb="2">
      <t>カクテイ</t>
    </rPh>
    <rPh sb="2" eb="4">
      <t>シンコク</t>
    </rPh>
    <rPh sb="4" eb="5">
      <t>ショ</t>
    </rPh>
    <rPh sb="7" eb="8">
      <t>カタ</t>
    </rPh>
    <rPh sb="10" eb="12">
      <t>ショトク</t>
    </rPh>
    <rPh sb="12" eb="14">
      <t>キンガク</t>
    </rPh>
    <rPh sb="15" eb="17">
      <t>ゴウケイ</t>
    </rPh>
    <rPh sb="19" eb="20">
      <t>ラン</t>
    </rPh>
    <rPh sb="21" eb="23">
      <t>ニュウリョク</t>
    </rPh>
    <phoneticPr fontId="2"/>
  </si>
  <si>
    <t>入力箇所は「その他の所得」です。</t>
    <rPh sb="0" eb="2">
      <t>ニュウリョク</t>
    </rPh>
    <rPh sb="2" eb="4">
      <t>カショ</t>
    </rPh>
    <rPh sb="8" eb="9">
      <t>タ</t>
    </rPh>
    <rPh sb="10" eb="12">
      <t>ショトク</t>
    </rPh>
    <phoneticPr fontId="2"/>
  </si>
  <si>
    <t>※分離課税所得がある方は、下記に注意して加算してください。</t>
    <rPh sb="1" eb="3">
      <t>ブンリ</t>
    </rPh>
    <rPh sb="3" eb="5">
      <t>カゼイ</t>
    </rPh>
    <rPh sb="5" eb="7">
      <t>ショトク</t>
    </rPh>
    <rPh sb="10" eb="11">
      <t>カタ</t>
    </rPh>
    <rPh sb="13" eb="15">
      <t>カキ</t>
    </rPh>
    <rPh sb="16" eb="18">
      <t>チュウイ</t>
    </rPh>
    <rPh sb="20" eb="22">
      <t>カサン</t>
    </rPh>
    <phoneticPr fontId="2"/>
  </si>
  <si>
    <t>　分離所得がマイナスの場合は、０円とみなすため除算しない。</t>
    <rPh sb="1" eb="3">
      <t>ブンリ</t>
    </rPh>
    <rPh sb="3" eb="5">
      <t>ショトク</t>
    </rPh>
    <rPh sb="11" eb="13">
      <t>バアイ</t>
    </rPh>
    <rPh sb="16" eb="17">
      <t>エン</t>
    </rPh>
    <rPh sb="23" eb="25">
      <t>ジョサン</t>
    </rPh>
    <phoneticPr fontId="2"/>
  </si>
  <si>
    <t>　　　　お問い合わせ先</t>
    <phoneticPr fontId="2"/>
  </si>
  <si>
    <t>　分離所得がプラスの場合は「その他の所得」へ加算します。</t>
    <rPh sb="1" eb="3">
      <t>ブンリ</t>
    </rPh>
    <rPh sb="3" eb="5">
      <t>ショトク</t>
    </rPh>
    <rPh sb="10" eb="12">
      <t>バアイ</t>
    </rPh>
    <rPh sb="16" eb="17">
      <t>タ</t>
    </rPh>
    <rPh sb="18" eb="20">
      <t>ショトク</t>
    </rPh>
    <rPh sb="22" eb="24">
      <t>カサン</t>
    </rPh>
    <phoneticPr fontId="2"/>
  </si>
  <si>
    <t>　（合計⑧or合計⑫ ＋ 分離所得を「その他の所得」へ入力。）</t>
  </si>
  <si>
    <t>伊賀市保険年金課　保険年金係　☎０５９５－２２－９６５９</t>
  </si>
  <si>
    <t>※上場株式等の譲渡所得等および配当所得等について、住民税に</t>
    <rPh sb="1" eb="6">
      <t>ジョウジョウカブシキトウ</t>
    </rPh>
    <rPh sb="7" eb="12">
      <t>ジョウトショトクトウ</t>
    </rPh>
    <rPh sb="15" eb="20">
      <t>ハイトウショトクトウ</t>
    </rPh>
    <rPh sb="25" eb="28">
      <t>ジュウミンゼイ</t>
    </rPh>
    <phoneticPr fontId="2"/>
  </si>
  <si>
    <t>総合譲渡・一時</t>
    <rPh sb="0" eb="2">
      <t>ソウゴウ</t>
    </rPh>
    <rPh sb="2" eb="4">
      <t>ジョウト</t>
    </rPh>
    <rPh sb="5" eb="7">
      <t>イチジ</t>
    </rPh>
    <phoneticPr fontId="2"/>
  </si>
  <si>
    <t>おける申告不要制度を選択した場合は、保険税の算定には含まれ</t>
    <rPh sb="10" eb="12">
      <t>センタク</t>
    </rPh>
    <rPh sb="14" eb="16">
      <t>バアイ</t>
    </rPh>
    <rPh sb="18" eb="20">
      <t>ホケン</t>
    </rPh>
    <rPh sb="20" eb="21">
      <t>ゼイ</t>
    </rPh>
    <rPh sb="22" eb="24">
      <t>サンテイ</t>
    </rPh>
    <rPh sb="26" eb="27">
      <t>フク</t>
    </rPh>
    <phoneticPr fontId="2"/>
  </si>
  <si>
    <t>合計⑫</t>
    <rPh sb="0" eb="2">
      <t>ゴウケイ</t>
    </rPh>
    <phoneticPr fontId="2"/>
  </si>
  <si>
    <t>ませんので、加算しないでください。</t>
    <rPh sb="6" eb="8">
      <t>カサン</t>
    </rPh>
    <phoneticPr fontId="2"/>
  </si>
  <si>
    <r>
      <rPr>
        <b/>
        <sz val="11"/>
        <color theme="5" tint="-0.499984740745262"/>
        <rFont val="HG丸ｺﾞｼｯｸM-PRO"/>
        <family val="3"/>
        <charset val="128"/>
      </rPr>
      <t>2</t>
    </r>
    <r>
      <rPr>
        <sz val="11"/>
        <color theme="5" tint="-0.499984740745262"/>
        <rFont val="HG丸ｺﾞｼｯｸM-PRO"/>
        <family val="3"/>
        <charset val="128"/>
      </rPr>
      <t>. 加入者の年齢区分、各収入金額・所得を入力。＊注（下記を確認してください）</t>
    </r>
    <rPh sb="3" eb="6">
      <t>カニュウシャ</t>
    </rPh>
    <rPh sb="7" eb="9">
      <t>ネンレイ</t>
    </rPh>
    <rPh sb="9" eb="11">
      <t>クブン</t>
    </rPh>
    <rPh sb="12" eb="13">
      <t>カク</t>
    </rPh>
    <rPh sb="13" eb="15">
      <t>シュウニュウ</t>
    </rPh>
    <rPh sb="15" eb="17">
      <t>キンガク</t>
    </rPh>
    <rPh sb="18" eb="20">
      <t>ショトク</t>
    </rPh>
    <rPh sb="21" eb="23">
      <t>ニュウリョク</t>
    </rPh>
    <rPh sb="25" eb="26">
      <t>チュウ</t>
    </rPh>
    <rPh sb="27" eb="29">
      <t>カキ</t>
    </rPh>
    <rPh sb="30" eb="32">
      <t>カクニン</t>
    </rPh>
    <phoneticPr fontId="2"/>
  </si>
  <si>
    <r>
      <rPr>
        <b/>
        <sz val="11"/>
        <color theme="5" tint="-0.499984740745262"/>
        <rFont val="HG丸ｺﾞｼｯｸM-PRO"/>
        <family val="3"/>
        <charset val="128"/>
      </rPr>
      <t>3</t>
    </r>
    <r>
      <rPr>
        <sz val="11"/>
        <color theme="5" tint="-0.499984740745262"/>
        <rFont val="HG丸ｺﾞｼｯｸM-PRO"/>
        <family val="3"/>
        <charset val="128"/>
      </rPr>
      <t>. 給与収入850万円以上で介護・子育て世帯に該当する場合は「給与調整」●を選択してください。</t>
    </r>
    <rPh sb="3" eb="7">
      <t>キュウヨシュウニュウ</t>
    </rPh>
    <rPh sb="10" eb="12">
      <t>マンエン</t>
    </rPh>
    <rPh sb="12" eb="14">
      <t>イジョウ</t>
    </rPh>
    <rPh sb="15" eb="17">
      <t>カイゴ</t>
    </rPh>
    <rPh sb="18" eb="20">
      <t>コソダ</t>
    </rPh>
    <rPh sb="21" eb="23">
      <t>セタイ</t>
    </rPh>
    <rPh sb="24" eb="26">
      <t>ガイトウ</t>
    </rPh>
    <rPh sb="28" eb="30">
      <t>バアイ</t>
    </rPh>
    <rPh sb="32" eb="34">
      <t>キュウヨ</t>
    </rPh>
    <rPh sb="34" eb="36">
      <t>チョウセイ</t>
    </rPh>
    <rPh sb="39" eb="41">
      <t>センタク</t>
    </rPh>
    <phoneticPr fontId="2"/>
  </si>
  <si>
    <r>
      <rPr>
        <b/>
        <sz val="11"/>
        <color theme="5" tint="-0.499984740745262"/>
        <rFont val="HG丸ｺﾞｼｯｸM-PRO"/>
        <family val="3"/>
        <charset val="128"/>
      </rPr>
      <t>4</t>
    </r>
    <r>
      <rPr>
        <sz val="11"/>
        <color theme="5" tint="-0.499984740745262"/>
        <rFont val="HG丸ｺﾞｼｯｸM-PRO"/>
        <family val="3"/>
        <charset val="128"/>
      </rPr>
      <t>. 給与収入がある方で非自発的失業者に該当する場合は「非自発」●を選択してください。</t>
    </r>
    <rPh sb="3" eb="5">
      <t>キュウヨ</t>
    </rPh>
    <rPh sb="5" eb="7">
      <t>シュウニュウ</t>
    </rPh>
    <rPh sb="10" eb="11">
      <t>カタ</t>
    </rPh>
    <rPh sb="12" eb="13">
      <t>ヒ</t>
    </rPh>
    <rPh sb="13" eb="16">
      <t>ジハツテキ</t>
    </rPh>
    <rPh sb="16" eb="19">
      <t>シツギョウシャ</t>
    </rPh>
    <rPh sb="20" eb="22">
      <t>ガイトウ</t>
    </rPh>
    <rPh sb="24" eb="26">
      <t>バアイ</t>
    </rPh>
    <rPh sb="28" eb="29">
      <t>ヒ</t>
    </rPh>
    <rPh sb="29" eb="31">
      <t>ジハツ</t>
    </rPh>
    <rPh sb="34" eb="36">
      <t>センタク</t>
    </rPh>
    <phoneticPr fontId="2"/>
  </si>
  <si>
    <r>
      <rPr>
        <b/>
        <sz val="11"/>
        <color theme="5" tint="-0.499984740745262"/>
        <rFont val="HG丸ｺﾞｼｯｸM-PRO"/>
        <family val="3"/>
        <charset val="128"/>
      </rPr>
      <t>5</t>
    </r>
    <r>
      <rPr>
        <sz val="11"/>
        <color theme="5" tint="-0.499984740745262"/>
        <rFont val="HG丸ｺﾞｼｯｸM-PRO"/>
        <family val="3"/>
        <charset val="128"/>
      </rPr>
      <t>. 擬制世帯主（世帯主が国保以外の健康保険に加入）に該当する場合は「擬主」●を選択してください。</t>
    </r>
    <rPh sb="3" eb="5">
      <t>ギセイ</t>
    </rPh>
    <rPh sb="5" eb="8">
      <t>セタイヌシ</t>
    </rPh>
    <rPh sb="9" eb="12">
      <t>セタイヌシ</t>
    </rPh>
    <rPh sb="13" eb="15">
      <t>コクホ</t>
    </rPh>
    <rPh sb="15" eb="17">
      <t>イガイ</t>
    </rPh>
    <rPh sb="18" eb="20">
      <t>ケンコウ</t>
    </rPh>
    <rPh sb="20" eb="22">
      <t>ホケン</t>
    </rPh>
    <rPh sb="23" eb="25">
      <t>カニュウ</t>
    </rPh>
    <rPh sb="27" eb="29">
      <t>ガイトウ</t>
    </rPh>
    <rPh sb="31" eb="33">
      <t>バアイ</t>
    </rPh>
    <rPh sb="35" eb="36">
      <t>ギ</t>
    </rPh>
    <rPh sb="36" eb="37">
      <t>ヌシ</t>
    </rPh>
    <rPh sb="40" eb="42">
      <t>センタク</t>
    </rPh>
    <phoneticPr fontId="2"/>
  </si>
  <si>
    <t>・1月1日時点で5歳の方で4月から小学生になられる方は「6歳～39歳」を選択してください。</t>
    <rPh sb="2" eb="3">
      <t>ガツ</t>
    </rPh>
    <rPh sb="3" eb="5">
      <t>ツイタチ</t>
    </rPh>
    <rPh sb="5" eb="7">
      <t>ジテン</t>
    </rPh>
    <rPh sb="9" eb="10">
      <t>サイ</t>
    </rPh>
    <rPh sb="11" eb="12">
      <t>カタ</t>
    </rPh>
    <rPh sb="14" eb="15">
      <t>ガツ</t>
    </rPh>
    <rPh sb="17" eb="20">
      <t>ショウガクセイ</t>
    </rPh>
    <rPh sb="25" eb="26">
      <t>カタ</t>
    </rPh>
    <rPh sb="29" eb="30">
      <t>サイ</t>
    </rPh>
    <rPh sb="33" eb="34">
      <t>サイ</t>
    </rPh>
    <rPh sb="36" eb="38">
      <t>センタク</t>
    </rPh>
    <phoneticPr fontId="2"/>
  </si>
  <si>
    <t>・1月1日時点で64歳の方で4月1日までに65歳になられる方は「64歳（4/1までに65歳到達）」を選択してください。</t>
    <rPh sb="2" eb="3">
      <t>ガツ</t>
    </rPh>
    <rPh sb="3" eb="5">
      <t>ツイタチ</t>
    </rPh>
    <rPh sb="5" eb="7">
      <t>ジテン</t>
    </rPh>
    <rPh sb="10" eb="11">
      <t>サイ</t>
    </rPh>
    <rPh sb="12" eb="13">
      <t>カタ</t>
    </rPh>
    <rPh sb="15" eb="16">
      <t>ガツ</t>
    </rPh>
    <rPh sb="16" eb="18">
      <t>ツイタチ</t>
    </rPh>
    <rPh sb="23" eb="24">
      <t>サイ</t>
    </rPh>
    <rPh sb="29" eb="30">
      <t>カタ</t>
    </rPh>
    <rPh sb="34" eb="35">
      <t>サイ</t>
    </rPh>
    <rPh sb="44" eb="45">
      <t>サイ</t>
    </rPh>
    <rPh sb="45" eb="47">
      <t>トウタツ</t>
    </rPh>
    <rPh sb="50" eb="52">
      <t>センタク</t>
    </rPh>
    <phoneticPr fontId="2"/>
  </si>
  <si>
    <r>
      <t>0歳～6歳</t>
    </r>
    <r>
      <rPr>
        <sz val="10"/>
        <rFont val="HG丸ｺﾞｼｯｸM-PRO"/>
        <family val="3"/>
        <charset val="128"/>
      </rPr>
      <t>（未就学児）</t>
    </r>
    <rPh sb="1" eb="2">
      <t>サイ</t>
    </rPh>
    <rPh sb="4" eb="5">
      <t>サイ</t>
    </rPh>
    <rPh sb="6" eb="10">
      <t>ミシュウガクジ</t>
    </rPh>
    <phoneticPr fontId="3"/>
  </si>
  <si>
    <t>（例）４月から国保加入の手続きを８月に届け出た場合。⇒ 手続きした月の翌月（９月）に納税通知書が送付されますので、</t>
    <rPh sb="1" eb="2">
      <t>レイ</t>
    </rPh>
    <rPh sb="4" eb="5">
      <t>ガツ</t>
    </rPh>
    <rPh sb="7" eb="9">
      <t>コクホ</t>
    </rPh>
    <rPh sb="9" eb="11">
      <t>カニュウ</t>
    </rPh>
    <rPh sb="12" eb="14">
      <t>テツヅ</t>
    </rPh>
    <rPh sb="17" eb="18">
      <t>ガツ</t>
    </rPh>
    <rPh sb="19" eb="20">
      <t>トド</t>
    </rPh>
    <rPh sb="21" eb="22">
      <t>デ</t>
    </rPh>
    <rPh sb="23" eb="25">
      <t>バアイ</t>
    </rPh>
    <rPh sb="28" eb="30">
      <t>テツヅ</t>
    </rPh>
    <rPh sb="33" eb="34">
      <t>ツキ</t>
    </rPh>
    <rPh sb="35" eb="37">
      <t>ヨクゲツ</t>
    </rPh>
    <rPh sb="39" eb="40">
      <t>ガツ</t>
    </rPh>
    <rPh sb="42" eb="44">
      <t>ノウゼイ</t>
    </rPh>
    <rPh sb="44" eb="47">
      <t>ツウチショ</t>
    </rPh>
    <rPh sb="48" eb="50">
      <t>ソウフ</t>
    </rPh>
    <phoneticPr fontId="2"/>
  </si>
  <si>
    <t>　　　４月～翌年３月までの12ケ月分を第3期から第9期に割り振った金額で納付書が作成されます。</t>
    <rPh sb="4" eb="5">
      <t>ガツ</t>
    </rPh>
    <rPh sb="6" eb="8">
      <t>ヨクネン</t>
    </rPh>
    <rPh sb="9" eb="10">
      <t>ガツ</t>
    </rPh>
    <rPh sb="15" eb="17">
      <t>カゲツ</t>
    </rPh>
    <rPh sb="17" eb="18">
      <t>ブン</t>
    </rPh>
    <rPh sb="19" eb="20">
      <t>ダイ</t>
    </rPh>
    <rPh sb="21" eb="22">
      <t>キ</t>
    </rPh>
    <rPh sb="24" eb="25">
      <t>ダイ</t>
    </rPh>
    <rPh sb="26" eb="27">
      <t>キ</t>
    </rPh>
    <rPh sb="28" eb="29">
      <t>ワ</t>
    </rPh>
    <rPh sb="30" eb="31">
      <t>フ</t>
    </rPh>
    <rPh sb="33" eb="35">
      <t>キンガク</t>
    </rPh>
    <rPh sb="36" eb="39">
      <t>ノウフショ</t>
    </rPh>
    <rPh sb="40" eb="42">
      <t>サクセイ</t>
    </rPh>
    <phoneticPr fontId="2"/>
  </si>
  <si>
    <t>７月末日</t>
    <rPh sb="1" eb="2">
      <t>ガツ</t>
    </rPh>
    <rPh sb="2" eb="4">
      <t>マツジツ</t>
    </rPh>
    <phoneticPr fontId="2"/>
  </si>
  <si>
    <t>8月末日</t>
    <rPh sb="1" eb="2">
      <t>ガツ</t>
    </rPh>
    <rPh sb="2" eb="4">
      <t>マツジツ</t>
    </rPh>
    <phoneticPr fontId="2"/>
  </si>
  <si>
    <t>9月末日</t>
    <rPh sb="1" eb="2">
      <t>ガツ</t>
    </rPh>
    <rPh sb="2" eb="4">
      <t>マツジツ</t>
    </rPh>
    <phoneticPr fontId="2"/>
  </si>
  <si>
    <t>10月末日</t>
    <rPh sb="2" eb="3">
      <t>ガツ</t>
    </rPh>
    <rPh sb="3" eb="5">
      <t>マツジツ</t>
    </rPh>
    <phoneticPr fontId="2"/>
  </si>
  <si>
    <t>11月末日</t>
    <rPh sb="2" eb="3">
      <t>ガツ</t>
    </rPh>
    <rPh sb="3" eb="5">
      <t>マツジツ</t>
    </rPh>
    <phoneticPr fontId="2"/>
  </si>
  <si>
    <t>12月末日</t>
    <rPh sb="2" eb="3">
      <t>ガツ</t>
    </rPh>
    <rPh sb="3" eb="5">
      <t>マツジツ</t>
    </rPh>
    <phoneticPr fontId="2"/>
  </si>
  <si>
    <t>翌年1月末日</t>
    <rPh sb="0" eb="1">
      <t>ヨク</t>
    </rPh>
    <rPh sb="1" eb="2">
      <t>ネン</t>
    </rPh>
    <rPh sb="3" eb="4">
      <t>ガツ</t>
    </rPh>
    <rPh sb="4" eb="6">
      <t>マツジツ</t>
    </rPh>
    <phoneticPr fontId="2"/>
  </si>
  <si>
    <t>翌年2月末日</t>
    <rPh sb="0" eb="2">
      <t>ヨクネン</t>
    </rPh>
    <rPh sb="3" eb="4">
      <t>ガツ</t>
    </rPh>
    <rPh sb="4" eb="6">
      <t>マツジツ</t>
    </rPh>
    <phoneticPr fontId="2"/>
  </si>
  <si>
    <t>翌年3月末日</t>
    <rPh sb="0" eb="2">
      <t>ヨクネン</t>
    </rPh>
    <rPh sb="3" eb="4">
      <t>ガツ</t>
    </rPh>
    <rPh sb="4" eb="6">
      <t>マツジツ</t>
    </rPh>
    <phoneticPr fontId="2"/>
  </si>
  <si>
    <t>・上場株式等の譲渡所得および配当所得等について、申告不要制度を選択した場合は、</t>
    <rPh sb="1" eb="3">
      <t>ジョウジョウ</t>
    </rPh>
    <rPh sb="3" eb="5">
      <t>カブシキ</t>
    </rPh>
    <rPh sb="5" eb="6">
      <t>トウ</t>
    </rPh>
    <rPh sb="7" eb="9">
      <t>ジョウト</t>
    </rPh>
    <rPh sb="9" eb="11">
      <t>ショトク</t>
    </rPh>
    <rPh sb="14" eb="16">
      <t>ハイトウ</t>
    </rPh>
    <rPh sb="16" eb="18">
      <t>ショトク</t>
    </rPh>
    <rPh sb="18" eb="19">
      <t>トウ</t>
    </rPh>
    <rPh sb="24" eb="26">
      <t>シンコク</t>
    </rPh>
    <rPh sb="26" eb="28">
      <t>フヨウ</t>
    </rPh>
    <rPh sb="28" eb="30">
      <t>セイド</t>
    </rPh>
    <phoneticPr fontId="2"/>
  </si>
  <si>
    <t>　保険税の算定には含まれませんので除いてください。</t>
    <rPh sb="1" eb="3">
      <t>ホケン</t>
    </rPh>
    <rPh sb="3" eb="4">
      <t>ゼイ</t>
    </rPh>
    <rPh sb="5" eb="7">
      <t>サンテイ</t>
    </rPh>
    <rPh sb="9" eb="10">
      <t>フク</t>
    </rPh>
    <rPh sb="17" eb="18">
      <t>ノゾ</t>
    </rPh>
    <phoneticPr fontId="2"/>
  </si>
  <si>
    <t>令和8年度分　国民健康保険税概算</t>
    <rPh sb="0" eb="2">
      <t>レイワ</t>
    </rPh>
    <rPh sb="3" eb="5">
      <t>ネンド</t>
    </rPh>
    <rPh sb="5" eb="6">
      <t>ブン</t>
    </rPh>
    <rPh sb="7" eb="9">
      <t>コクミン</t>
    </rPh>
    <rPh sb="9" eb="11">
      <t>ケンコウ</t>
    </rPh>
    <rPh sb="11" eb="13">
      <t>ホケン</t>
    </rPh>
    <rPh sb="13" eb="14">
      <t>ゼイ</t>
    </rPh>
    <rPh sb="14" eb="16">
      <t>ガイサン</t>
    </rPh>
    <phoneticPr fontId="3"/>
  </si>
  <si>
    <t>子ども子育て分</t>
    <rPh sb="0" eb="1">
      <t>コ</t>
    </rPh>
    <rPh sb="3" eb="5">
      <t>コソダ</t>
    </rPh>
    <rPh sb="6" eb="7">
      <t>ブン</t>
    </rPh>
    <phoneticPr fontId="3"/>
  </si>
  <si>
    <t xml:space="preserve"> 子ども子育て分（18歳～）</t>
    <rPh sb="1" eb="2">
      <t>コ</t>
    </rPh>
    <rPh sb="4" eb="6">
      <t>コソダ</t>
    </rPh>
    <rPh sb="7" eb="8">
      <t>ブン</t>
    </rPh>
    <rPh sb="11" eb="12">
      <t>サイ</t>
    </rPh>
    <phoneticPr fontId="3"/>
  </si>
  <si>
    <t>子ども</t>
    <rPh sb="0" eb="1">
      <t>コ</t>
    </rPh>
    <phoneticPr fontId="3"/>
  </si>
  <si>
    <t>６歳～17歳</t>
    <rPh sb="1" eb="2">
      <t>サイ</t>
    </rPh>
    <rPh sb="5" eb="6">
      <t>サイ</t>
    </rPh>
    <phoneticPr fontId="3"/>
  </si>
  <si>
    <t>子ども所得割</t>
    <rPh sb="0" eb="1">
      <t>コ</t>
    </rPh>
    <rPh sb="3" eb="6">
      <t>ショトクワリ</t>
    </rPh>
    <phoneticPr fontId="2"/>
  </si>
  <si>
    <t>子ども均等割</t>
    <rPh sb="0" eb="1">
      <t>コ</t>
    </rPh>
    <rPh sb="3" eb="6">
      <t>キントウワリ</t>
    </rPh>
    <phoneticPr fontId="2"/>
  </si>
  <si>
    <t>子均</t>
    <rPh sb="0" eb="1">
      <t>コ</t>
    </rPh>
    <rPh sb="1" eb="2">
      <t>キン</t>
    </rPh>
    <phoneticPr fontId="2"/>
  </si>
  <si>
    <t>子ども平等割</t>
    <rPh sb="0" eb="1">
      <t>コ</t>
    </rPh>
    <rPh sb="3" eb="5">
      <t>ビョウドウ</t>
    </rPh>
    <rPh sb="5" eb="6">
      <t>ワリ</t>
    </rPh>
    <phoneticPr fontId="2"/>
  </si>
  <si>
    <t>ir</t>
    <phoneticPr fontId="2"/>
  </si>
  <si>
    <t>ka</t>
    <phoneticPr fontId="2"/>
  </si>
  <si>
    <t>ko</t>
    <phoneticPr fontId="2"/>
  </si>
  <si>
    <t>si</t>
    <phoneticPr fontId="2"/>
  </si>
  <si>
    <t>子18均</t>
    <rPh sb="0" eb="1">
      <t>コ</t>
    </rPh>
    <rPh sb="3" eb="4">
      <t>キン</t>
    </rPh>
    <phoneticPr fontId="2"/>
  </si>
  <si>
    <t>18歳～39歳</t>
    <rPh sb="2" eb="3">
      <t>サイ</t>
    </rPh>
    <rPh sb="6" eb="7">
      <t>サイ</t>
    </rPh>
    <phoneticPr fontId="3"/>
  </si>
  <si>
    <t>子ども計</t>
    <rPh sb="0" eb="1">
      <t>コ</t>
    </rPh>
    <rPh sb="3" eb="4">
      <t>ケイ</t>
    </rPh>
    <phoneticPr fontId="2"/>
  </si>
  <si>
    <t>子ども所割</t>
    <rPh sb="0" eb="1">
      <t>コ</t>
    </rPh>
    <rPh sb="3" eb="5">
      <t>ショカツ</t>
    </rPh>
    <phoneticPr fontId="2"/>
  </si>
  <si>
    <t>子ども均割</t>
    <rPh sb="0" eb="1">
      <t>コ</t>
    </rPh>
    <rPh sb="3" eb="4">
      <t>キン</t>
    </rPh>
    <rPh sb="4" eb="5">
      <t>ワリ</t>
    </rPh>
    <phoneticPr fontId="2"/>
  </si>
  <si>
    <t>子ども平割</t>
    <rPh sb="0" eb="1">
      <t>コ</t>
    </rPh>
    <rPh sb="3" eb="4">
      <t>ヒラ</t>
    </rPh>
    <rPh sb="4" eb="5">
      <t>ワリ</t>
    </rPh>
    <phoneticPr fontId="2"/>
  </si>
  <si>
    <t>子ども合計</t>
    <rPh sb="0" eb="1">
      <t>コ</t>
    </rPh>
    <rPh sb="3" eb="5">
      <t>ゴウケイ</t>
    </rPh>
    <phoneticPr fontId="2"/>
  </si>
  <si>
    <t>【用意するもの】令和7年中の所得のわかるもの（確定申告書の控え、源泉徴収票等）</t>
    <rPh sb="1" eb="3">
      <t>ヨウイ</t>
    </rPh>
    <rPh sb="8" eb="10">
      <t>レイワ</t>
    </rPh>
    <rPh sb="11" eb="12">
      <t>ネン</t>
    </rPh>
    <rPh sb="12" eb="13">
      <t>チュウ</t>
    </rPh>
    <rPh sb="14" eb="16">
      <t>ショトク</t>
    </rPh>
    <rPh sb="23" eb="25">
      <t>カクテイ</t>
    </rPh>
    <rPh sb="25" eb="27">
      <t>シンコク</t>
    </rPh>
    <rPh sb="27" eb="28">
      <t>ショ</t>
    </rPh>
    <rPh sb="29" eb="30">
      <t>ヒカ</t>
    </rPh>
    <rPh sb="32" eb="37">
      <t>ゲンセンチョウシュウヒョウ</t>
    </rPh>
    <rPh sb="37" eb="38">
      <t>トウ</t>
    </rPh>
    <phoneticPr fontId="2"/>
  </si>
  <si>
    <t>簡易給与所得表【R8制度改正版】</t>
    <rPh sb="0" eb="2">
      <t>カンイ</t>
    </rPh>
    <rPh sb="2" eb="4">
      <t>キュウヨ</t>
    </rPh>
    <rPh sb="4" eb="6">
      <t>ショトク</t>
    </rPh>
    <rPh sb="6" eb="7">
      <t>ヒョウ</t>
    </rPh>
    <rPh sb="10" eb="12">
      <t>セイド</t>
    </rPh>
    <rPh sb="12" eb="14">
      <t>カイセイ</t>
    </rPh>
    <rPh sb="14" eb="15">
      <t>バン</t>
    </rPh>
    <phoneticPr fontId="3"/>
  </si>
  <si>
    <t>公的年金等所得の計算表【R8制度改正版】</t>
    <rPh sb="0" eb="2">
      <t>コウテキ</t>
    </rPh>
    <rPh sb="2" eb="4">
      <t>ネンキン</t>
    </rPh>
    <rPh sb="4" eb="5">
      <t>トウ</t>
    </rPh>
    <rPh sb="5" eb="7">
      <t>ショトク</t>
    </rPh>
    <rPh sb="8" eb="10">
      <t>ケイサン</t>
    </rPh>
    <rPh sb="10" eb="11">
      <t>ヒョウ</t>
    </rPh>
    <rPh sb="14" eb="16">
      <t>セイド</t>
    </rPh>
    <rPh sb="16" eb="18">
      <t>カイセイ</t>
    </rPh>
    <rPh sb="18" eb="19">
      <t>バン</t>
    </rPh>
    <phoneticPr fontId="3"/>
  </si>
  <si>
    <r>
      <rPr>
        <b/>
        <sz val="11"/>
        <color theme="5" tint="-0.499984740745262"/>
        <rFont val="HG丸ｺﾞｼｯｸM-PRO"/>
        <family val="3"/>
        <charset val="128"/>
      </rPr>
      <t>1</t>
    </r>
    <r>
      <rPr>
        <sz val="11"/>
        <color theme="5" tint="-0.499984740745262"/>
        <rFont val="HG丸ｺﾞｼｯｸM-PRO"/>
        <family val="3"/>
        <charset val="128"/>
      </rPr>
      <t>. 加入期間を選択（例：1年間（4月から翌年3月）の場合は12ケ月。10月から加入（10月から翌年3月）の場合は6ケ月を選択）</t>
    </r>
    <rPh sb="3" eb="5">
      <t>カニュウ</t>
    </rPh>
    <rPh sb="5" eb="7">
      <t>キカン</t>
    </rPh>
    <rPh sb="8" eb="10">
      <t>センタク</t>
    </rPh>
    <phoneticPr fontId="2"/>
  </si>
  <si>
    <t>（75歳以上の方が世帯主の場合は年齢区分65歳～74歳を選択し、「擬主」●を選択してください。）</t>
  </si>
  <si>
    <t>※注意</t>
    <rPh sb="1" eb="3">
      <t>チュウイ</t>
    </rPh>
    <phoneticPr fontId="2"/>
  </si>
  <si>
    <t>・分離課税所得がマイナスの場合は０円とみなすため、マイナス分は入力しないでください。</t>
    <rPh sb="1" eb="3">
      <t>ブンリ</t>
    </rPh>
    <rPh sb="3" eb="5">
      <t>カゼイ</t>
    </rPh>
    <rPh sb="5" eb="7">
      <t>ショトク</t>
    </rPh>
    <rPh sb="13" eb="15">
      <t>バアイ</t>
    </rPh>
    <rPh sb="17" eb="18">
      <t>エン</t>
    </rPh>
    <rPh sb="29" eb="30">
      <t>ブン</t>
    </rPh>
    <rPh sb="31" eb="33">
      <t>ニュウリョク</t>
    </rPh>
    <phoneticPr fontId="2"/>
  </si>
  <si>
    <t>※ １ケ月あたりの保険税額と、各期の納付税額は異なります。</t>
    <rPh sb="2" eb="5">
      <t>イッカゲツ</t>
    </rPh>
    <rPh sb="9" eb="13">
      <t>ホケンゼイガク</t>
    </rPh>
    <rPh sb="15" eb="17">
      <t>カクキ</t>
    </rPh>
    <rPh sb="18" eb="22">
      <t>ノウフゼイガク</t>
    </rPh>
    <rPh sb="23" eb="24">
      <t>コト</t>
    </rPh>
    <phoneticPr fontId="3"/>
  </si>
  <si>
    <r>
      <t>④ 均等割（一人あたり）</t>
    </r>
    <r>
      <rPr>
        <sz val="11"/>
        <rFont val="HG丸ｺﾞｼｯｸM-PRO"/>
        <family val="3"/>
        <charset val="128"/>
      </rPr>
      <t>※１</t>
    </r>
    <rPh sb="2" eb="5">
      <t>キントウワリ</t>
    </rPh>
    <rPh sb="6" eb="8">
      <t>ヒトリ</t>
    </rPh>
    <phoneticPr fontId="3"/>
  </si>
  <si>
    <t>※１　18歳以上均等割加算額56円を含んでいます。</t>
    <rPh sb="5" eb="8">
      <t>サイイジョウ</t>
    </rPh>
    <rPh sb="8" eb="11">
      <t>キントウワリ</t>
    </rPh>
    <rPh sb="11" eb="14">
      <t>カサンガク</t>
    </rPh>
    <rPh sb="16" eb="17">
      <t>エン</t>
    </rPh>
    <rPh sb="18" eb="19">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</si>
</sst>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_);[Red]\(#,##0.0\)"/>
    <numFmt numFmtId="178" formatCode="#,##0.00_ ;[Red]\-#,##0.00\ "/>
    <numFmt numFmtId="179" formatCode="0.0000_ "/>
    <numFmt numFmtId="180" formatCode="#,##0_ "/>
    <numFmt numFmtId="181" formatCode="#,##0_ ;[Red]\-#,##0\ "/>
    <numFmt numFmtId="182" formatCode="0.000_);[Red]\(0.000\)"/>
    <numFmt numFmtId="183" formatCode="#,##0.000;[Red]\-#,##0.000"/>
  </numFmts>
  <fonts count="4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HG丸ｺﾞｼｯｸM-PRO"/>
      <family val="3"/>
      <charset val="128"/>
    </font>
    <font>
      <sz val="24"/>
      <name val="HG丸ｺﾞｼｯｸM-PRO"/>
      <family val="3"/>
      <charset val="128"/>
    </font>
    <font>
      <sz val="16"/>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6"/>
      <name val="HG丸ｺﾞｼｯｸM-PRO"/>
      <family val="3"/>
      <charset val="128"/>
    </font>
    <font>
      <sz val="11"/>
      <color theme="1"/>
      <name val="游ゴシック"/>
      <family val="2"/>
      <charset val="128"/>
      <scheme val="minor"/>
    </font>
    <font>
      <b/>
      <sz val="14"/>
      <color rgb="FFFF0000"/>
      <name val="HG丸ｺﾞｼｯｸM-PRO"/>
      <family val="3"/>
      <charset val="128"/>
    </font>
    <font>
      <sz val="11"/>
      <color rgb="FFFF0000"/>
      <name val="HG丸ｺﾞｼｯｸM-PRO"/>
      <family val="3"/>
      <charset val="128"/>
    </font>
    <font>
      <sz val="9"/>
      <color indexed="81"/>
      <name val="MS P ゴシック"/>
      <family val="3"/>
      <charset val="128"/>
    </font>
    <font>
      <b/>
      <sz val="14"/>
      <name val="HG丸ｺﾞｼｯｸM-PRO"/>
      <family val="3"/>
      <charset val="128"/>
    </font>
    <font>
      <sz val="12"/>
      <color theme="5" tint="-0.499984740745262"/>
      <name val="HG丸ｺﾞｼｯｸM-PRO"/>
      <family val="3"/>
      <charset val="128"/>
    </font>
    <font>
      <sz val="12"/>
      <color rgb="FFFF0000"/>
      <name val="HG丸ｺﾞｼｯｸM-PRO"/>
      <family val="3"/>
      <charset val="128"/>
    </font>
    <font>
      <b/>
      <sz val="18"/>
      <name val="HG丸ｺﾞｼｯｸM-PRO"/>
      <family val="3"/>
      <charset val="128"/>
    </font>
    <font>
      <b/>
      <sz val="28"/>
      <name val="HG丸ｺﾞｼｯｸM-PRO"/>
      <family val="3"/>
      <charset val="128"/>
    </font>
    <font>
      <sz val="22"/>
      <name val="HG丸ｺﾞｼｯｸM-PRO"/>
      <family val="3"/>
      <charset val="128"/>
    </font>
    <font>
      <sz val="14"/>
      <color theme="0"/>
      <name val="HG丸ｺﾞｼｯｸM-PRO"/>
      <family val="3"/>
      <charset val="128"/>
    </font>
    <font>
      <b/>
      <sz val="18"/>
      <color theme="0"/>
      <name val="HG丸ｺﾞｼｯｸM-PRO"/>
      <family val="3"/>
      <charset val="128"/>
    </font>
    <font>
      <b/>
      <sz val="16"/>
      <color rgb="FF002060"/>
      <name val="HG丸ｺﾞｼｯｸM-PRO"/>
      <family val="3"/>
      <charset val="128"/>
    </font>
    <font>
      <b/>
      <sz val="12"/>
      <color rgb="FFFF0000"/>
      <name val="HG丸ｺﾞｼｯｸM-PRO"/>
      <family val="3"/>
      <charset val="128"/>
    </font>
    <font>
      <b/>
      <sz val="12"/>
      <color rgb="FF002060"/>
      <name val="HG丸ｺﾞｼｯｸM-PRO"/>
      <family val="3"/>
      <charset val="128"/>
    </font>
    <font>
      <b/>
      <sz val="12"/>
      <name val="HG丸ｺﾞｼｯｸM-PRO"/>
      <family val="3"/>
      <charset val="128"/>
    </font>
    <font>
      <b/>
      <sz val="10"/>
      <name val="HG丸ｺﾞｼｯｸM-PRO"/>
      <family val="3"/>
      <charset val="128"/>
    </font>
    <font>
      <b/>
      <sz val="8"/>
      <name val="HG丸ｺﾞｼｯｸM-PRO"/>
      <family val="3"/>
      <charset val="128"/>
    </font>
    <font>
      <b/>
      <sz val="9"/>
      <name val="HG丸ｺﾞｼｯｸM-PRO"/>
      <family val="3"/>
      <charset val="128"/>
    </font>
    <font>
      <b/>
      <sz val="14"/>
      <color theme="9" tint="-0.499984740745262"/>
      <name val="HG丸ｺﾞｼｯｸM-PRO"/>
      <family val="3"/>
      <charset val="128"/>
    </font>
    <font>
      <b/>
      <sz val="12"/>
      <color theme="0"/>
      <name val="HG丸ｺﾞｼｯｸM-PRO"/>
      <family val="3"/>
      <charset val="128"/>
    </font>
    <font>
      <b/>
      <sz val="6"/>
      <name val="HG丸ｺﾞｼｯｸM-PRO"/>
      <family val="3"/>
      <charset val="128"/>
    </font>
    <font>
      <sz val="14"/>
      <color theme="9" tint="-0.499984740745262"/>
      <name val="HG丸ｺﾞｼｯｸM-PRO"/>
      <family val="3"/>
      <charset val="128"/>
    </font>
    <font>
      <b/>
      <sz val="12"/>
      <color theme="9" tint="-0.499984740745262"/>
      <name val="HG丸ｺﾞｼｯｸM-PRO"/>
      <family val="3"/>
      <charset val="128"/>
    </font>
    <font>
      <b/>
      <sz val="11"/>
      <color theme="5" tint="-0.499984740745262"/>
      <name val="HG丸ｺﾞｼｯｸM-PRO"/>
      <family val="3"/>
      <charset val="128"/>
    </font>
    <font>
      <sz val="11"/>
      <color theme="5" tint="-0.499984740745262"/>
      <name val="HG丸ｺﾞｼｯｸM-PRO"/>
      <family val="3"/>
      <charset val="128"/>
    </font>
    <font>
      <b/>
      <sz val="12"/>
      <color theme="5" tint="-0.499984740745262"/>
      <name val="HG丸ｺﾞｼｯｸM-PRO"/>
      <family val="3"/>
      <charset val="128"/>
    </font>
  </fonts>
  <fills count="13">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rgb="FFCCECFF"/>
        <bgColor indexed="64"/>
      </patternFill>
    </fill>
    <fill>
      <patternFill patternType="solid">
        <fgColor theme="0"/>
        <bgColor indexed="64"/>
      </patternFill>
    </fill>
    <fill>
      <patternFill patternType="solid">
        <fgColor rgb="FFFFCCFF"/>
        <bgColor indexed="64"/>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
      <patternFill patternType="solid">
        <fgColor rgb="FF00B0F0"/>
        <bgColor indexed="64"/>
      </patternFill>
    </fill>
    <fill>
      <patternFill patternType="solid">
        <fgColor rgb="FFFF99FF"/>
        <bgColor indexed="64"/>
      </patternFill>
    </fill>
    <fill>
      <patternFill patternType="solid">
        <fgColor theme="7" tint="0.79998168889431442"/>
        <bgColor indexed="64"/>
      </patternFill>
    </fill>
  </fills>
  <borders count="108">
    <border>
      <left/>
      <right/>
      <top/>
      <bottom/>
      <diagonal/>
    </border>
    <border>
      <left style="thin">
        <color rgb="FFC00000"/>
      </left>
      <right style="thin">
        <color rgb="FFC00000"/>
      </right>
      <top style="thin">
        <color rgb="FFC00000"/>
      </top>
      <bottom style="hair">
        <color indexed="64"/>
      </bottom>
      <diagonal/>
    </border>
    <border>
      <left style="thin">
        <color rgb="FFC00000"/>
      </left>
      <right style="hair">
        <color indexed="64"/>
      </right>
      <top style="thin">
        <color rgb="FFC00000"/>
      </top>
      <bottom style="hair">
        <color indexed="64"/>
      </bottom>
      <diagonal/>
    </border>
    <border>
      <left style="hair">
        <color indexed="64"/>
      </left>
      <right style="hair">
        <color indexed="64"/>
      </right>
      <top style="thin">
        <color rgb="FFC00000"/>
      </top>
      <bottom style="hair">
        <color indexed="64"/>
      </bottom>
      <diagonal/>
    </border>
    <border>
      <left style="hair">
        <color indexed="64"/>
      </left>
      <right style="thin">
        <color rgb="FFC00000"/>
      </right>
      <top style="thin">
        <color rgb="FFC00000"/>
      </top>
      <bottom style="hair">
        <color indexed="64"/>
      </bottom>
      <diagonal/>
    </border>
    <border>
      <left style="thin">
        <color rgb="FFC00000"/>
      </left>
      <right style="thin">
        <color rgb="FFC00000"/>
      </right>
      <top style="hair">
        <color indexed="64"/>
      </top>
      <bottom style="hair">
        <color indexed="64"/>
      </bottom>
      <diagonal/>
    </border>
    <border>
      <left style="thin">
        <color rgb="FFC00000"/>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rgb="FFC00000"/>
      </right>
      <top style="hair">
        <color indexed="64"/>
      </top>
      <bottom style="hair">
        <color indexed="64"/>
      </bottom>
      <diagonal/>
    </border>
    <border>
      <left style="thin">
        <color rgb="FFC00000"/>
      </left>
      <right style="thin">
        <color rgb="FFC00000"/>
      </right>
      <top style="hair">
        <color indexed="64"/>
      </top>
      <bottom style="thin">
        <color rgb="FFC00000"/>
      </bottom>
      <diagonal/>
    </border>
    <border>
      <left style="thin">
        <color rgb="FFC00000"/>
      </left>
      <right style="hair">
        <color indexed="64"/>
      </right>
      <top style="hair">
        <color indexed="64"/>
      </top>
      <bottom style="thin">
        <color rgb="FFC00000"/>
      </bottom>
      <diagonal/>
    </border>
    <border>
      <left style="hair">
        <color indexed="64"/>
      </left>
      <right style="hair">
        <color indexed="64"/>
      </right>
      <top style="hair">
        <color indexed="64"/>
      </top>
      <bottom style="thin">
        <color rgb="FFC00000"/>
      </bottom>
      <diagonal/>
    </border>
    <border>
      <left style="hair">
        <color indexed="64"/>
      </left>
      <right style="thin">
        <color rgb="FFC00000"/>
      </right>
      <top style="hair">
        <color indexed="64"/>
      </top>
      <bottom style="thin">
        <color rgb="FFC0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rgb="FF00B050"/>
      </left>
      <right style="hair">
        <color indexed="64"/>
      </right>
      <top style="medium">
        <color rgb="FF00B050"/>
      </top>
      <bottom style="medium">
        <color rgb="FF00B050"/>
      </bottom>
      <diagonal/>
    </border>
    <border>
      <left style="hair">
        <color indexed="64"/>
      </left>
      <right style="hair">
        <color indexed="64"/>
      </right>
      <top style="medium">
        <color rgb="FF00B050"/>
      </top>
      <bottom style="medium">
        <color rgb="FF00B050"/>
      </bottom>
      <diagonal/>
    </border>
    <border>
      <left style="hair">
        <color indexed="64"/>
      </left>
      <right style="medium">
        <color rgb="FF00B050"/>
      </right>
      <top style="medium">
        <color rgb="FF00B050"/>
      </top>
      <bottom style="medium">
        <color rgb="FF00B05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C00000"/>
      </right>
      <top/>
      <bottom/>
      <diagonal/>
    </border>
    <border>
      <left/>
      <right/>
      <top style="thin">
        <color rgb="FFC00000"/>
      </top>
      <bottom/>
      <diagonal/>
    </border>
    <border>
      <left/>
      <right/>
      <top/>
      <bottom style="thin">
        <color rgb="FFC00000"/>
      </bottom>
      <diagonal/>
    </border>
    <border>
      <left style="thin">
        <color rgb="FF0070C0"/>
      </left>
      <right/>
      <top style="thin">
        <color rgb="FF0070C0"/>
      </top>
      <bottom/>
      <diagonal/>
    </border>
    <border>
      <left/>
      <right/>
      <top style="thin">
        <color rgb="FF0070C0"/>
      </top>
      <bottom/>
      <diagonal/>
    </border>
    <border>
      <left/>
      <right style="hair">
        <color indexed="64"/>
      </right>
      <top style="thin">
        <color rgb="FF0070C0"/>
      </top>
      <bottom/>
      <diagonal/>
    </border>
    <border>
      <left style="hair">
        <color indexed="64"/>
      </left>
      <right/>
      <top style="thin">
        <color rgb="FF0070C0"/>
      </top>
      <bottom/>
      <diagonal/>
    </border>
    <border>
      <left/>
      <right style="thin">
        <color rgb="FF0070C0"/>
      </right>
      <top style="thin">
        <color rgb="FF0070C0"/>
      </top>
      <bottom/>
      <diagonal/>
    </border>
    <border>
      <left style="thin">
        <color rgb="FF0070C0"/>
      </left>
      <right/>
      <top style="hair">
        <color indexed="64"/>
      </top>
      <bottom style="hair">
        <color indexed="64"/>
      </bottom>
      <diagonal/>
    </border>
    <border>
      <left/>
      <right style="thin">
        <color rgb="FF0070C0"/>
      </right>
      <top/>
      <bottom style="hair">
        <color indexed="64"/>
      </bottom>
      <diagonal/>
    </border>
    <border>
      <left/>
      <right style="thin">
        <color rgb="FF0070C0"/>
      </right>
      <top style="hair">
        <color indexed="64"/>
      </top>
      <bottom style="hair">
        <color indexed="64"/>
      </bottom>
      <diagonal/>
    </border>
    <border>
      <left/>
      <right style="thin">
        <color rgb="FF0070C0"/>
      </right>
      <top style="hair">
        <color indexed="64"/>
      </top>
      <bottom/>
      <diagonal/>
    </border>
    <border>
      <left style="thin">
        <color rgb="FF0070C0"/>
      </left>
      <right/>
      <top style="hair">
        <color indexed="64"/>
      </top>
      <bottom style="thin">
        <color rgb="FF0070C0"/>
      </bottom>
      <diagonal/>
    </border>
    <border>
      <left/>
      <right/>
      <top style="hair">
        <color indexed="64"/>
      </top>
      <bottom style="thin">
        <color rgb="FF0070C0"/>
      </bottom>
      <diagonal/>
    </border>
    <border>
      <left/>
      <right style="hair">
        <color indexed="64"/>
      </right>
      <top style="hair">
        <color indexed="64"/>
      </top>
      <bottom style="thin">
        <color rgb="FF0070C0"/>
      </bottom>
      <diagonal/>
    </border>
    <border>
      <left style="hair">
        <color indexed="64"/>
      </left>
      <right style="hair">
        <color indexed="64"/>
      </right>
      <top style="hair">
        <color indexed="64"/>
      </top>
      <bottom style="thin">
        <color rgb="FF0070C0"/>
      </bottom>
      <diagonal/>
    </border>
    <border>
      <left style="hair">
        <color indexed="64"/>
      </left>
      <right/>
      <top style="hair">
        <color indexed="64"/>
      </top>
      <bottom style="thin">
        <color rgb="FF0070C0"/>
      </bottom>
      <diagonal/>
    </border>
    <border>
      <left/>
      <right style="thin">
        <color rgb="FF0070C0"/>
      </right>
      <top style="hair">
        <color indexed="64"/>
      </top>
      <bottom style="thin">
        <color rgb="FF0070C0"/>
      </bottom>
      <diagonal/>
    </border>
    <border>
      <left style="thin">
        <color rgb="FF0070C0"/>
      </left>
      <right style="hair">
        <color indexed="64"/>
      </right>
      <top style="thin">
        <color rgb="FF0070C0"/>
      </top>
      <bottom style="hair">
        <color indexed="64"/>
      </bottom>
      <diagonal/>
    </border>
    <border>
      <left style="hair">
        <color indexed="64"/>
      </left>
      <right style="hair">
        <color indexed="64"/>
      </right>
      <top style="thin">
        <color rgb="FF0070C0"/>
      </top>
      <bottom style="hair">
        <color indexed="64"/>
      </bottom>
      <diagonal/>
    </border>
    <border>
      <left style="hair">
        <color indexed="64"/>
      </left>
      <right/>
      <top style="thin">
        <color rgb="FF0070C0"/>
      </top>
      <bottom style="hair">
        <color indexed="64"/>
      </bottom>
      <diagonal/>
    </border>
    <border>
      <left/>
      <right/>
      <top style="thin">
        <color rgb="FF0070C0"/>
      </top>
      <bottom style="hair">
        <color indexed="64"/>
      </bottom>
      <diagonal/>
    </border>
    <border>
      <left/>
      <right style="thin">
        <color rgb="FF0070C0"/>
      </right>
      <top style="thin">
        <color rgb="FF0070C0"/>
      </top>
      <bottom style="hair">
        <color indexed="64"/>
      </bottom>
      <diagonal/>
    </border>
    <border>
      <left style="thin">
        <color rgb="FF0070C0"/>
      </left>
      <right style="hair">
        <color indexed="64"/>
      </right>
      <top style="hair">
        <color indexed="64"/>
      </top>
      <bottom style="hair">
        <color indexed="64"/>
      </bottom>
      <diagonal/>
    </border>
    <border>
      <left style="hair">
        <color indexed="64"/>
      </left>
      <right style="thin">
        <color rgb="FF0070C0"/>
      </right>
      <top style="hair">
        <color indexed="64"/>
      </top>
      <bottom style="hair">
        <color indexed="64"/>
      </bottom>
      <diagonal/>
    </border>
    <border>
      <left style="hair">
        <color indexed="64"/>
      </left>
      <right style="thin">
        <color rgb="FF0070C0"/>
      </right>
      <top style="hair">
        <color indexed="64"/>
      </top>
      <bottom style="thin">
        <color rgb="FF0070C0"/>
      </bottom>
      <diagonal/>
    </border>
    <border>
      <left style="thin">
        <color rgb="FF0070C0"/>
      </left>
      <right style="hair">
        <color indexed="64"/>
      </right>
      <top style="hair">
        <color indexed="64"/>
      </top>
      <bottom style="thin">
        <color rgb="FF0070C0"/>
      </bottom>
      <diagonal/>
    </border>
    <border>
      <left style="thin">
        <color rgb="FF0070C0"/>
      </left>
      <right/>
      <top/>
      <bottom/>
      <diagonal/>
    </border>
    <border>
      <left/>
      <right style="thin">
        <color rgb="FF0070C0"/>
      </right>
      <top/>
      <bottom/>
      <diagonal/>
    </border>
    <border>
      <left style="thin">
        <color rgb="FF0070C0"/>
      </left>
      <right/>
      <top/>
      <bottom style="hair">
        <color indexed="64"/>
      </bottom>
      <diagonal/>
    </border>
    <border>
      <left style="thin">
        <color rgb="FF0070C0"/>
      </left>
      <right/>
      <top style="hair">
        <color indexed="64"/>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hair">
        <color indexed="64"/>
      </left>
      <right style="hair">
        <color indexed="64"/>
      </right>
      <top/>
      <bottom style="hair">
        <color indexed="64"/>
      </bottom>
      <diagonal/>
    </border>
    <border>
      <left/>
      <right/>
      <top/>
      <bottom style="double">
        <color indexed="64"/>
      </bottom>
      <diagonal/>
    </border>
    <border>
      <left style="thin">
        <color rgb="FF00B050"/>
      </left>
      <right style="hair">
        <color indexed="64"/>
      </right>
      <top/>
      <bottom style="thin">
        <color rgb="FF00B050"/>
      </bottom>
      <diagonal/>
    </border>
    <border>
      <left style="hair">
        <color indexed="64"/>
      </left>
      <right style="hair">
        <color indexed="64"/>
      </right>
      <top/>
      <bottom style="thin">
        <color rgb="FF00B050"/>
      </bottom>
      <diagonal/>
    </border>
    <border>
      <left style="hair">
        <color indexed="64"/>
      </left>
      <right style="thin">
        <color rgb="FF00B050"/>
      </right>
      <top/>
      <bottom style="thin">
        <color rgb="FF00B050"/>
      </bottom>
      <diagonal/>
    </border>
    <border>
      <left style="medium">
        <color rgb="FFFF0000"/>
      </left>
      <right style="hair">
        <color indexed="64"/>
      </right>
      <top style="medium">
        <color rgb="FFFF0000"/>
      </top>
      <bottom style="medium">
        <color rgb="FFFF0000"/>
      </bottom>
      <diagonal/>
    </border>
    <border>
      <left style="hair">
        <color indexed="64"/>
      </left>
      <right style="hair">
        <color indexed="64"/>
      </right>
      <top style="medium">
        <color rgb="FFFF0000"/>
      </top>
      <bottom style="medium">
        <color rgb="FFFF0000"/>
      </bottom>
      <diagonal/>
    </border>
    <border>
      <left style="hair">
        <color indexed="64"/>
      </left>
      <right style="medium">
        <color rgb="FFFF0000"/>
      </right>
      <top style="medium">
        <color rgb="FFFF0000"/>
      </top>
      <bottom style="medium">
        <color rgb="FFFF0000"/>
      </bottom>
      <diagonal/>
    </border>
    <border>
      <left style="thin">
        <color rgb="FFC00000"/>
      </left>
      <right style="thin">
        <color rgb="FFC00000"/>
      </right>
      <top style="hair">
        <color indexed="64"/>
      </top>
      <bottom/>
      <diagonal/>
    </border>
    <border>
      <left style="thin">
        <color rgb="FFC00000"/>
      </left>
      <right style="thin">
        <color rgb="FFC00000"/>
      </right>
      <top/>
      <bottom style="hair">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ck">
        <color rgb="FFC00000"/>
      </left>
      <right style="hair">
        <color indexed="64"/>
      </right>
      <top style="thick">
        <color rgb="FFC00000"/>
      </top>
      <bottom style="thick">
        <color rgb="FFC00000"/>
      </bottom>
      <diagonal/>
    </border>
    <border>
      <left style="hair">
        <color indexed="64"/>
      </left>
      <right style="hair">
        <color indexed="64"/>
      </right>
      <top style="thick">
        <color rgb="FFC00000"/>
      </top>
      <bottom style="thick">
        <color rgb="FFC00000"/>
      </bottom>
      <diagonal/>
    </border>
    <border>
      <left style="hair">
        <color indexed="64"/>
      </left>
      <right style="thick">
        <color rgb="FFC00000"/>
      </right>
      <top style="thick">
        <color rgb="FFC00000"/>
      </top>
      <bottom style="thick">
        <color rgb="FFC0000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hair">
        <color indexed="64"/>
      </left>
      <right/>
      <top style="hair">
        <color indexed="64"/>
      </top>
      <bottom style="thick">
        <color rgb="FF00B050"/>
      </bottom>
      <diagonal/>
    </border>
    <border>
      <left/>
      <right/>
      <top style="hair">
        <color indexed="64"/>
      </top>
      <bottom style="thick">
        <color rgb="FF00B050"/>
      </bottom>
      <diagonal/>
    </border>
    <border>
      <left/>
      <right style="hair">
        <color indexed="64"/>
      </right>
      <top style="hair">
        <color indexed="64"/>
      </top>
      <bottom style="thick">
        <color rgb="FF00B050"/>
      </bottom>
      <diagonal/>
    </border>
    <border>
      <left/>
      <right style="thick">
        <color rgb="FF00B050"/>
      </right>
      <top style="hair">
        <color indexed="64"/>
      </top>
      <bottom style="hair">
        <color indexed="64"/>
      </bottom>
      <diagonal/>
    </border>
    <border>
      <left style="thick">
        <color rgb="FF00B050"/>
      </left>
      <right/>
      <top style="hair">
        <color indexed="64"/>
      </top>
      <bottom style="hair">
        <color indexed="64"/>
      </bottom>
      <diagonal/>
    </border>
    <border>
      <left style="hair">
        <color indexed="64"/>
      </left>
      <right/>
      <top style="thick">
        <color rgb="FF00B050"/>
      </top>
      <bottom style="hair">
        <color indexed="64"/>
      </bottom>
      <diagonal/>
    </border>
    <border>
      <left/>
      <right/>
      <top style="thick">
        <color rgb="FF00B050"/>
      </top>
      <bottom style="hair">
        <color indexed="64"/>
      </bottom>
      <diagonal/>
    </border>
    <border>
      <left/>
      <right style="hair">
        <color indexed="64"/>
      </right>
      <top style="thick">
        <color rgb="FF00B050"/>
      </top>
      <bottom style="hair">
        <color indexed="64"/>
      </bottom>
      <diagonal/>
    </border>
    <border>
      <left style="hair">
        <color indexed="64"/>
      </left>
      <right/>
      <top style="hair">
        <color indexed="64"/>
      </top>
      <bottom style="thick">
        <color rgb="FF0070C0"/>
      </bottom>
      <diagonal/>
    </border>
    <border>
      <left/>
      <right/>
      <top style="hair">
        <color indexed="64"/>
      </top>
      <bottom style="thick">
        <color rgb="FF0070C0"/>
      </bottom>
      <diagonal/>
    </border>
    <border>
      <left/>
      <right style="hair">
        <color indexed="64"/>
      </right>
      <top style="hair">
        <color indexed="64"/>
      </top>
      <bottom style="thick">
        <color rgb="FF0070C0"/>
      </bottom>
      <diagonal/>
    </border>
    <border>
      <left/>
      <right style="thick">
        <color rgb="FF0070C0"/>
      </right>
      <top style="hair">
        <color indexed="64"/>
      </top>
      <bottom style="hair">
        <color indexed="64"/>
      </bottom>
      <diagonal/>
    </border>
    <border>
      <left style="thin">
        <color rgb="FFC00000"/>
      </left>
      <right style="hair">
        <color indexed="64"/>
      </right>
      <top/>
      <bottom style="thin">
        <color rgb="FFC00000"/>
      </bottom>
      <diagonal/>
    </border>
    <border>
      <left style="hair">
        <color indexed="64"/>
      </left>
      <right style="hair">
        <color indexed="64"/>
      </right>
      <top/>
      <bottom style="thin">
        <color rgb="FFC00000"/>
      </bottom>
      <diagonal/>
    </border>
    <border>
      <left style="hair">
        <color indexed="64"/>
      </left>
      <right style="thin">
        <color rgb="FFC00000"/>
      </right>
      <top/>
      <bottom style="thin">
        <color rgb="FFC00000"/>
      </bottom>
      <diagonal/>
    </border>
    <border>
      <left style="thin">
        <color rgb="FFC00000"/>
      </left>
      <right style="hair">
        <color indexed="64"/>
      </right>
      <top style="hair">
        <color indexed="64"/>
      </top>
      <bottom style="hair">
        <color rgb="FFC00000"/>
      </bottom>
      <diagonal/>
    </border>
    <border>
      <left style="hair">
        <color indexed="64"/>
      </left>
      <right style="hair">
        <color indexed="64"/>
      </right>
      <top style="hair">
        <color indexed="64"/>
      </top>
      <bottom style="hair">
        <color rgb="FFC00000"/>
      </bottom>
      <diagonal/>
    </border>
    <border>
      <left style="hair">
        <color indexed="64"/>
      </left>
      <right style="thin">
        <color rgb="FFC00000"/>
      </right>
      <top style="hair">
        <color indexed="64"/>
      </top>
      <bottom style="hair">
        <color rgb="FFC00000"/>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3" fillId="0" borderId="0" applyFont="0" applyFill="0" applyBorder="0" applyAlignment="0" applyProtection="0">
      <alignment vertical="center"/>
    </xf>
  </cellStyleXfs>
  <cellXfs count="542">
    <xf numFmtId="0" fontId="0" fillId="0" borderId="0" xfId="0">
      <alignment vertical="center"/>
    </xf>
    <xf numFmtId="0" fontId="4" fillId="0" borderId="0" xfId="1" applyFont="1" applyAlignment="1">
      <alignment vertical="center"/>
    </xf>
    <xf numFmtId="0" fontId="4" fillId="0" borderId="1" xfId="1" applyFont="1" applyBorder="1" applyAlignment="1">
      <alignment vertical="center"/>
    </xf>
    <xf numFmtId="38" fontId="4" fillId="0" borderId="0" xfId="2" applyFont="1" applyAlignment="1">
      <alignment vertical="center"/>
    </xf>
    <xf numFmtId="0" fontId="7" fillId="0" borderId="2" xfId="1" applyFont="1" applyBorder="1" applyAlignment="1">
      <alignmen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5" xfId="1" applyFont="1" applyBorder="1" applyAlignment="1">
      <alignment vertical="center"/>
    </xf>
    <xf numFmtId="0" fontId="7" fillId="0" borderId="6" xfId="1" applyFont="1" applyBorder="1" applyAlignment="1">
      <alignment horizontal="center" vertical="center"/>
    </xf>
    <xf numFmtId="176" fontId="4" fillId="0" borderId="2" xfId="2" applyNumberFormat="1" applyFont="1" applyBorder="1" applyAlignment="1">
      <alignment vertical="center"/>
    </xf>
    <xf numFmtId="177" fontId="4" fillId="0" borderId="3" xfId="2" applyNumberFormat="1" applyFont="1" applyBorder="1" applyAlignment="1">
      <alignment horizontal="right" vertical="center"/>
    </xf>
    <xf numFmtId="176" fontId="4" fillId="0" borderId="4" xfId="2" applyNumberFormat="1" applyFont="1" applyBorder="1" applyAlignment="1">
      <alignment vertical="center"/>
    </xf>
    <xf numFmtId="0" fontId="4" fillId="0" borderId="9" xfId="1" applyFont="1" applyBorder="1" applyAlignment="1">
      <alignment vertical="center"/>
    </xf>
    <xf numFmtId="176" fontId="4" fillId="0" borderId="6" xfId="2" applyNumberFormat="1" applyFont="1" applyBorder="1" applyAlignment="1">
      <alignment vertical="center"/>
    </xf>
    <xf numFmtId="177" fontId="4" fillId="0" borderId="7" xfId="2" applyNumberFormat="1" applyFont="1" applyBorder="1" applyAlignment="1">
      <alignment horizontal="right" vertical="center"/>
    </xf>
    <xf numFmtId="176" fontId="4" fillId="0" borderId="8" xfId="2" applyNumberFormat="1" applyFont="1" applyBorder="1" applyAlignment="1">
      <alignment vertical="center"/>
    </xf>
    <xf numFmtId="0" fontId="4" fillId="0" borderId="7" xfId="1" applyFont="1" applyBorder="1" applyAlignment="1">
      <alignment vertical="center"/>
    </xf>
    <xf numFmtId="0" fontId="9" fillId="4" borderId="7" xfId="1" applyFont="1" applyFill="1" applyBorder="1" applyAlignment="1">
      <alignment horizontal="center" vertical="center"/>
    </xf>
    <xf numFmtId="0" fontId="9" fillId="4" borderId="13" xfId="1" applyFont="1" applyFill="1" applyBorder="1" applyAlignment="1">
      <alignment horizontal="center" vertical="center"/>
    </xf>
    <xf numFmtId="0" fontId="7" fillId="0" borderId="7" xfId="1" applyFont="1" applyBorder="1" applyAlignment="1">
      <alignment horizontal="center" vertical="center"/>
    </xf>
    <xf numFmtId="38" fontId="10" fillId="4" borderId="7" xfId="2" applyFont="1" applyFill="1" applyBorder="1" applyAlignment="1">
      <alignment vertical="center"/>
    </xf>
    <xf numFmtId="38" fontId="10" fillId="4" borderId="13" xfId="2" applyFont="1" applyFill="1" applyBorder="1" applyAlignment="1">
      <alignment vertical="center"/>
    </xf>
    <xf numFmtId="176" fontId="4" fillId="0" borderId="10" xfId="2" applyNumberFormat="1" applyFont="1" applyBorder="1" applyAlignment="1">
      <alignment vertical="center"/>
    </xf>
    <xf numFmtId="177" fontId="4" fillId="0" borderId="11" xfId="2" applyNumberFormat="1" applyFont="1" applyBorder="1" applyAlignment="1">
      <alignment horizontal="right" vertical="center"/>
    </xf>
    <xf numFmtId="176" fontId="4" fillId="0" borderId="12" xfId="2" applyNumberFormat="1" applyFont="1" applyBorder="1" applyAlignment="1">
      <alignment vertical="center"/>
    </xf>
    <xf numFmtId="176" fontId="4" fillId="0" borderId="0" xfId="2" applyNumberFormat="1" applyFont="1" applyAlignment="1">
      <alignment vertical="center"/>
    </xf>
    <xf numFmtId="0" fontId="9" fillId="0" borderId="0" xfId="1" applyFont="1" applyAlignment="1">
      <alignment vertical="center"/>
    </xf>
    <xf numFmtId="0" fontId="7" fillId="0" borderId="0" xfId="1" applyFont="1" applyAlignment="1">
      <alignment vertical="center"/>
    </xf>
    <xf numFmtId="178" fontId="4" fillId="0" borderId="3" xfId="2" applyNumberFormat="1" applyFont="1" applyBorder="1" applyAlignment="1">
      <alignment vertical="center"/>
    </xf>
    <xf numFmtId="176" fontId="4" fillId="0" borderId="3" xfId="2" applyNumberFormat="1" applyFont="1" applyBorder="1" applyAlignment="1">
      <alignment vertical="center"/>
    </xf>
    <xf numFmtId="178" fontId="4" fillId="0" borderId="7" xfId="2" applyNumberFormat="1" applyFont="1" applyBorder="1" applyAlignment="1">
      <alignment vertical="center"/>
    </xf>
    <xf numFmtId="176" fontId="4" fillId="0" borderId="7" xfId="2" applyNumberFormat="1" applyFont="1" applyBorder="1" applyAlignment="1">
      <alignment vertical="center"/>
    </xf>
    <xf numFmtId="0" fontId="4" fillId="0" borderId="20" xfId="1" applyFont="1" applyBorder="1" applyAlignment="1">
      <alignment vertical="center"/>
    </xf>
    <xf numFmtId="0" fontId="4" fillId="0" borderId="21" xfId="1" applyFont="1" applyBorder="1" applyAlignment="1">
      <alignment vertical="center"/>
    </xf>
    <xf numFmtId="178" fontId="4" fillId="0" borderId="11" xfId="2" applyNumberFormat="1" applyFont="1" applyBorder="1" applyAlignment="1">
      <alignment vertical="center"/>
    </xf>
    <xf numFmtId="176" fontId="4" fillId="0" borderId="11" xfId="2" applyNumberFormat="1" applyFont="1" applyBorder="1" applyAlignment="1">
      <alignment vertical="center"/>
    </xf>
    <xf numFmtId="38" fontId="4" fillId="0" borderId="3" xfId="2" applyFont="1" applyBorder="1" applyAlignment="1">
      <alignment vertical="center"/>
    </xf>
    <xf numFmtId="38" fontId="4" fillId="0" borderId="7" xfId="2" applyFont="1" applyBorder="1" applyAlignment="1">
      <alignment vertical="center"/>
    </xf>
    <xf numFmtId="0" fontId="4" fillId="0" borderId="23" xfId="1" applyFont="1" applyBorder="1" applyAlignment="1">
      <alignment vertical="center"/>
    </xf>
    <xf numFmtId="0" fontId="4" fillId="0" borderId="24" xfId="1" applyFont="1" applyBorder="1" applyAlignment="1">
      <alignment vertical="center"/>
    </xf>
    <xf numFmtId="38" fontId="4" fillId="0" borderId="11" xfId="2" applyFont="1" applyBorder="1" applyAlignment="1">
      <alignment vertical="center"/>
    </xf>
    <xf numFmtId="0" fontId="4" fillId="0" borderId="0" xfId="1" applyFont="1" applyBorder="1" applyAlignment="1">
      <alignment vertical="center"/>
    </xf>
    <xf numFmtId="0" fontId="4" fillId="0" borderId="27" xfId="1" applyFont="1" applyBorder="1" applyAlignment="1">
      <alignment vertical="center"/>
    </xf>
    <xf numFmtId="0" fontId="4" fillId="0" borderId="31" xfId="1" applyFont="1" applyBorder="1" applyAlignment="1">
      <alignment vertical="center"/>
    </xf>
    <xf numFmtId="0" fontId="4" fillId="0" borderId="32" xfId="1" applyFont="1" applyBorder="1" applyAlignment="1">
      <alignment vertical="center"/>
    </xf>
    <xf numFmtId="0" fontId="4" fillId="0" borderId="33" xfId="1" applyFont="1" applyBorder="1" applyAlignment="1">
      <alignment vertical="center"/>
    </xf>
    <xf numFmtId="0" fontId="8" fillId="0" borderId="0" xfId="1" applyFont="1" applyAlignment="1">
      <alignment vertical="center"/>
    </xf>
    <xf numFmtId="0" fontId="12" fillId="0" borderId="0" xfId="1" applyFont="1" applyAlignment="1">
      <alignment vertical="center"/>
    </xf>
    <xf numFmtId="0" fontId="4" fillId="0" borderId="0" xfId="1" applyFont="1" applyFill="1" applyBorder="1" applyAlignment="1">
      <alignment vertical="center"/>
    </xf>
    <xf numFmtId="0" fontId="7" fillId="0" borderId="0" xfId="1" applyFont="1" applyFill="1" applyBorder="1" applyAlignment="1">
      <alignment vertical="center"/>
    </xf>
    <xf numFmtId="0" fontId="4" fillId="0" borderId="35" xfId="1" applyFont="1" applyBorder="1" applyAlignment="1">
      <alignment vertical="center"/>
    </xf>
    <xf numFmtId="0" fontId="12" fillId="0" borderId="34" xfId="1" applyFont="1" applyBorder="1" applyAlignment="1">
      <alignment vertical="center"/>
    </xf>
    <xf numFmtId="0" fontId="4" fillId="0" borderId="36" xfId="1" applyFont="1" applyBorder="1" applyAlignment="1">
      <alignment vertical="center"/>
    </xf>
    <xf numFmtId="0" fontId="12" fillId="0" borderId="0" xfId="1" applyFont="1" applyFill="1" applyBorder="1" applyAlignment="1">
      <alignment vertical="center"/>
    </xf>
    <xf numFmtId="0" fontId="12" fillId="0" borderId="0" xfId="1" applyFont="1" applyFill="1" applyBorder="1" applyAlignment="1">
      <alignment horizontal="center" vertical="center"/>
    </xf>
    <xf numFmtId="38" fontId="12" fillId="0" borderId="0" xfId="2" applyFont="1" applyFill="1" applyBorder="1" applyAlignment="1">
      <alignment vertical="center"/>
    </xf>
    <xf numFmtId="38" fontId="11" fillId="0" borderId="0" xfId="2" applyFont="1" applyAlignment="1">
      <alignment horizontal="center" vertical="center"/>
    </xf>
    <xf numFmtId="176" fontId="11" fillId="0" borderId="0" xfId="2" applyNumberFormat="1" applyFont="1" applyAlignment="1">
      <alignment horizontal="center" vertical="center"/>
    </xf>
    <xf numFmtId="38" fontId="8" fillId="0" borderId="0" xfId="2" applyFont="1" applyAlignment="1">
      <alignment vertical="center"/>
    </xf>
    <xf numFmtId="0" fontId="11" fillId="0" borderId="0" xfId="1" applyFont="1" applyAlignment="1">
      <alignment horizontal="center" vertical="center"/>
    </xf>
    <xf numFmtId="0" fontId="8" fillId="0" borderId="0" xfId="0" applyFont="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38" fontId="8" fillId="0" borderId="14" xfId="2" applyFont="1" applyBorder="1" applyAlignment="1">
      <alignment vertical="center"/>
    </xf>
    <xf numFmtId="0" fontId="8" fillId="0" borderId="44" xfId="0" applyFont="1" applyBorder="1" applyAlignment="1">
      <alignment horizontal="righ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45" xfId="0" applyFont="1" applyBorder="1" applyAlignment="1">
      <alignment horizontal="right" vertical="center"/>
    </xf>
    <xf numFmtId="0" fontId="8" fillId="0" borderId="26" xfId="0" applyFont="1" applyBorder="1" applyAlignment="1">
      <alignment vertical="center"/>
    </xf>
    <xf numFmtId="0" fontId="8" fillId="0" borderId="0" xfId="0" applyFont="1" applyBorder="1" applyAlignment="1">
      <alignment vertical="center"/>
    </xf>
    <xf numFmtId="0" fontId="8" fillId="0" borderId="27"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horizontal="right" vertical="center"/>
    </xf>
    <xf numFmtId="0" fontId="8" fillId="0" borderId="43" xfId="0" applyFont="1" applyBorder="1" applyAlignment="1">
      <alignment horizontal="right" vertical="center"/>
    </xf>
    <xf numFmtId="38" fontId="8" fillId="0" borderId="49" xfId="2" applyFont="1" applyBorder="1" applyAlignment="1">
      <alignment vertical="center"/>
    </xf>
    <xf numFmtId="38" fontId="8" fillId="0" borderId="50" xfId="2" applyFont="1" applyBorder="1" applyAlignment="1">
      <alignment vertical="center"/>
    </xf>
    <xf numFmtId="0" fontId="8" fillId="0" borderId="50" xfId="0" applyFont="1" applyBorder="1" applyAlignment="1">
      <alignment vertical="center"/>
    </xf>
    <xf numFmtId="0" fontId="8" fillId="0" borderId="47" xfId="0" applyFont="1" applyBorder="1" applyAlignment="1">
      <alignment vertical="center"/>
    </xf>
    <xf numFmtId="0" fontId="8" fillId="0" borderId="51" xfId="0" applyFont="1" applyBorder="1" applyAlignment="1">
      <alignment horizontal="right" vertical="center"/>
    </xf>
    <xf numFmtId="0" fontId="4" fillId="0" borderId="14" xfId="1" applyFont="1" applyBorder="1" applyAlignment="1">
      <alignment vertical="center"/>
    </xf>
    <xf numFmtId="0" fontId="4" fillId="0" borderId="15" xfId="1" applyFont="1" applyBorder="1" applyAlignment="1">
      <alignment vertical="center"/>
    </xf>
    <xf numFmtId="0" fontId="10" fillId="0" borderId="0" xfId="1" applyFont="1" applyAlignment="1">
      <alignment vertical="center"/>
    </xf>
    <xf numFmtId="38" fontId="10" fillId="4" borderId="0" xfId="3" applyFont="1" applyFill="1" applyAlignment="1">
      <alignment vertical="center"/>
    </xf>
    <xf numFmtId="38" fontId="10" fillId="0" borderId="0" xfId="3" applyFont="1" applyAlignment="1">
      <alignment vertical="center"/>
    </xf>
    <xf numFmtId="38" fontId="10" fillId="4" borderId="0" xfId="3" applyFont="1" applyFill="1" applyAlignment="1">
      <alignment horizontal="center" vertical="center"/>
    </xf>
    <xf numFmtId="0" fontId="10" fillId="0" borderId="0" xfId="1" applyFont="1" applyAlignment="1">
      <alignment horizontal="left" vertical="center"/>
    </xf>
    <xf numFmtId="0" fontId="10" fillId="0" borderId="0" xfId="1" applyFont="1" applyAlignment="1">
      <alignment horizontal="right" vertical="center"/>
    </xf>
    <xf numFmtId="38" fontId="10" fillId="4" borderId="7" xfId="3" applyFont="1" applyFill="1" applyBorder="1" applyAlignment="1">
      <alignment vertical="center"/>
    </xf>
    <xf numFmtId="0" fontId="9" fillId="0" borderId="0" xfId="1" applyFont="1" applyAlignment="1">
      <alignment horizontal="center" vertical="center"/>
    </xf>
    <xf numFmtId="0" fontId="10" fillId="4" borderId="7" xfId="1" applyFont="1" applyFill="1" applyBorder="1" applyAlignment="1">
      <alignment vertical="center"/>
    </xf>
    <xf numFmtId="0" fontId="14" fillId="0" borderId="0" xfId="1" applyFont="1" applyAlignment="1">
      <alignment vertical="center"/>
    </xf>
    <xf numFmtId="0" fontId="15" fillId="0" borderId="0" xfId="1" applyFont="1" applyAlignment="1">
      <alignment vertical="center"/>
    </xf>
    <xf numFmtId="0" fontId="4" fillId="0" borderId="0" xfId="1" applyFont="1" applyFill="1" applyAlignment="1">
      <alignment vertical="center"/>
    </xf>
    <xf numFmtId="0" fontId="4" fillId="0" borderId="26" xfId="1" applyFont="1" applyFill="1" applyBorder="1" applyAlignment="1">
      <alignment vertical="center"/>
    </xf>
    <xf numFmtId="0" fontId="4" fillId="0" borderId="22" xfId="1" applyFont="1" applyFill="1" applyBorder="1" applyAlignment="1">
      <alignment vertical="center"/>
    </xf>
    <xf numFmtId="0" fontId="4" fillId="0" borderId="19" xfId="1" applyFont="1" applyBorder="1" applyAlignment="1">
      <alignment vertical="center"/>
    </xf>
    <xf numFmtId="0" fontId="4" fillId="0" borderId="26" xfId="1"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0" fontId="4" fillId="0" borderId="38" xfId="1" applyFont="1" applyBorder="1" applyAlignment="1">
      <alignment vertical="center"/>
    </xf>
    <xf numFmtId="0" fontId="8" fillId="0" borderId="37" xfId="1" applyFont="1" applyBorder="1" applyAlignment="1">
      <alignment vertical="center"/>
    </xf>
    <xf numFmtId="0" fontId="8" fillId="0" borderId="38" xfId="1" applyFont="1" applyBorder="1" applyAlignment="1">
      <alignment vertical="center"/>
    </xf>
    <xf numFmtId="0" fontId="8" fillId="0" borderId="41" xfId="1" applyFont="1" applyBorder="1" applyAlignment="1">
      <alignment vertical="center"/>
    </xf>
    <xf numFmtId="0" fontId="8" fillId="0" borderId="61" xfId="0" applyFont="1" applyBorder="1" applyAlignment="1">
      <alignment vertical="center"/>
    </xf>
    <xf numFmtId="0" fontId="8" fillId="0" borderId="0" xfId="1" applyFont="1" applyBorder="1" applyAlignment="1">
      <alignment vertical="center"/>
    </xf>
    <xf numFmtId="0" fontId="8" fillId="0" borderId="62" xfId="1" applyFont="1" applyBorder="1" applyAlignment="1">
      <alignment vertical="center"/>
    </xf>
    <xf numFmtId="0" fontId="8" fillId="0" borderId="24" xfId="0" applyFont="1" applyBorder="1" applyAlignment="1">
      <alignment vertical="center"/>
    </xf>
    <xf numFmtId="0" fontId="8" fillId="0" borderId="63" xfId="1" applyFont="1" applyBorder="1" applyAlignment="1">
      <alignment vertical="center"/>
    </xf>
    <xf numFmtId="0" fontId="8" fillId="0" borderId="23" xfId="1" applyFont="1" applyBorder="1" applyAlignment="1">
      <alignment vertical="center"/>
    </xf>
    <xf numFmtId="0" fontId="8" fillId="0" borderId="43" xfId="1" applyFont="1" applyBorder="1" applyAlignment="1">
      <alignment horizontal="right" vertical="center"/>
    </xf>
    <xf numFmtId="0" fontId="8" fillId="0" borderId="64" xfId="0" applyFont="1" applyBorder="1" applyAlignment="1">
      <alignment vertical="center"/>
    </xf>
    <xf numFmtId="0" fontId="8" fillId="0" borderId="42" xfId="1" applyFont="1" applyBorder="1" applyAlignment="1">
      <alignment vertical="center"/>
    </xf>
    <xf numFmtId="0" fontId="8" fillId="0" borderId="14" xfId="1" applyFont="1" applyBorder="1" applyAlignment="1">
      <alignment vertical="center"/>
    </xf>
    <xf numFmtId="0" fontId="8" fillId="0" borderId="44" xfId="1" applyFont="1" applyBorder="1" applyAlignment="1">
      <alignment horizontal="right" vertical="center"/>
    </xf>
    <xf numFmtId="0" fontId="8" fillId="0" borderId="46" xfId="0" applyFont="1" applyBorder="1" applyAlignment="1">
      <alignment vertical="center"/>
    </xf>
    <xf numFmtId="0" fontId="4" fillId="0" borderId="47" xfId="1" applyFont="1" applyBorder="1" applyAlignment="1">
      <alignment vertical="center"/>
    </xf>
    <xf numFmtId="0" fontId="8" fillId="0" borderId="65" xfId="1" applyFont="1" applyBorder="1" applyAlignment="1">
      <alignment vertical="center"/>
    </xf>
    <xf numFmtId="0" fontId="8" fillId="0" borderId="66" xfId="1" applyFont="1" applyBorder="1" applyAlignment="1">
      <alignment vertical="center"/>
    </xf>
    <xf numFmtId="0" fontId="8" fillId="0" borderId="67" xfId="1" applyFont="1" applyBorder="1" applyAlignment="1">
      <alignment horizontal="right" vertical="center"/>
    </xf>
    <xf numFmtId="0" fontId="17" fillId="0" borderId="0" xfId="1" applyFont="1" applyAlignment="1">
      <alignment vertical="center"/>
    </xf>
    <xf numFmtId="0" fontId="7" fillId="0" borderId="27" xfId="1" applyFont="1" applyBorder="1" applyAlignment="1">
      <alignment vertical="center"/>
    </xf>
    <xf numFmtId="0" fontId="18" fillId="0" borderId="0" xfId="1" applyFont="1" applyAlignment="1">
      <alignment vertical="center"/>
    </xf>
    <xf numFmtId="0" fontId="19" fillId="0" borderId="0" xfId="1" applyFont="1" applyAlignment="1">
      <alignment vertical="center"/>
    </xf>
    <xf numFmtId="38" fontId="9" fillId="0" borderId="40" xfId="2" applyFont="1" applyBorder="1" applyAlignment="1">
      <alignment vertical="center"/>
    </xf>
    <xf numFmtId="0" fontId="9" fillId="0" borderId="26" xfId="0" applyFont="1" applyBorder="1" applyAlignment="1">
      <alignment vertical="center"/>
    </xf>
    <xf numFmtId="0" fontId="9" fillId="0" borderId="22" xfId="0" applyFont="1" applyBorder="1" applyAlignment="1">
      <alignment vertical="center"/>
    </xf>
    <xf numFmtId="0" fontId="9" fillId="0" borderId="13" xfId="0" applyFont="1" applyBorder="1" applyAlignment="1">
      <alignment vertical="center"/>
    </xf>
    <xf numFmtId="0" fontId="9" fillId="0" borderId="61" xfId="0" applyFont="1" applyBorder="1" applyAlignment="1">
      <alignment vertical="center"/>
    </xf>
    <xf numFmtId="0" fontId="9" fillId="0" borderId="63" xfId="0" applyFont="1" applyBorder="1" applyAlignment="1">
      <alignment vertical="center"/>
    </xf>
    <xf numFmtId="0" fontId="4" fillId="0" borderId="0" xfId="1" applyFont="1" applyAlignment="1">
      <alignment horizontal="right" vertical="center"/>
    </xf>
    <xf numFmtId="0" fontId="17" fillId="0" borderId="0" xfId="1" applyFont="1" applyAlignment="1">
      <alignment horizontal="right" vertical="center"/>
    </xf>
    <xf numFmtId="0" fontId="20" fillId="0" borderId="0" xfId="1" applyFont="1" applyAlignment="1">
      <alignment vertical="center"/>
    </xf>
    <xf numFmtId="0" fontId="4" fillId="0" borderId="22" xfId="1" applyFont="1" applyBorder="1" applyAlignment="1">
      <alignment vertical="center"/>
    </xf>
    <xf numFmtId="0" fontId="4" fillId="3" borderId="19" xfId="1" applyFont="1" applyFill="1" applyBorder="1" applyAlignment="1">
      <alignment vertical="center"/>
    </xf>
    <xf numFmtId="0" fontId="4" fillId="3" borderId="20" xfId="1" applyFont="1" applyFill="1" applyBorder="1" applyAlignment="1">
      <alignment vertical="center"/>
    </xf>
    <xf numFmtId="0" fontId="4" fillId="3" borderId="21" xfId="1" applyFont="1" applyFill="1" applyBorder="1" applyAlignment="1">
      <alignment vertical="center"/>
    </xf>
    <xf numFmtId="0" fontId="4" fillId="3" borderId="26" xfId="1" applyFont="1" applyFill="1" applyBorder="1" applyAlignment="1">
      <alignment vertical="center"/>
    </xf>
    <xf numFmtId="0" fontId="4" fillId="3" borderId="0" xfId="1" applyFont="1" applyFill="1" applyBorder="1" applyAlignment="1">
      <alignment vertical="center"/>
    </xf>
    <xf numFmtId="0" fontId="4" fillId="3" borderId="27" xfId="1" applyFont="1" applyFill="1" applyBorder="1" applyAlignment="1">
      <alignment vertical="center"/>
    </xf>
    <xf numFmtId="0" fontId="4" fillId="3" borderId="22" xfId="1" applyFont="1" applyFill="1" applyBorder="1" applyAlignment="1">
      <alignment vertical="center"/>
    </xf>
    <xf numFmtId="0" fontId="4" fillId="4" borderId="7" xfId="1" applyFont="1" applyFill="1" applyBorder="1" applyAlignment="1">
      <alignment vertical="center"/>
    </xf>
    <xf numFmtId="0" fontId="7" fillId="4" borderId="7" xfId="1" applyFont="1" applyFill="1" applyBorder="1" applyAlignment="1">
      <alignment horizontal="center" vertical="center"/>
    </xf>
    <xf numFmtId="0" fontId="4" fillId="3" borderId="7" xfId="1" applyFont="1" applyFill="1" applyBorder="1" applyAlignment="1">
      <alignment vertical="center"/>
    </xf>
    <xf numFmtId="38" fontId="9" fillId="0" borderId="7" xfId="1" applyNumberFormat="1" applyFont="1" applyBorder="1" applyAlignment="1">
      <alignment vertical="center"/>
    </xf>
    <xf numFmtId="181" fontId="9" fillId="0" borderId="7" xfId="1" applyNumberFormat="1" applyFont="1" applyBorder="1" applyAlignment="1">
      <alignment vertical="center"/>
    </xf>
    <xf numFmtId="182" fontId="9" fillId="0" borderId="7" xfId="1" applyNumberFormat="1" applyFont="1" applyBorder="1" applyAlignment="1">
      <alignment vertical="center"/>
    </xf>
    <xf numFmtId="0" fontId="7" fillId="6" borderId="7" xfId="1" applyFont="1" applyFill="1" applyBorder="1" applyAlignment="1">
      <alignment horizontal="center" vertical="center"/>
    </xf>
    <xf numFmtId="181" fontId="9" fillId="6" borderId="7" xfId="1" applyNumberFormat="1" applyFont="1" applyFill="1" applyBorder="1" applyAlignment="1">
      <alignment vertical="center"/>
    </xf>
    <xf numFmtId="38" fontId="9" fillId="6" borderId="7" xfId="1" applyNumberFormat="1" applyFont="1" applyFill="1" applyBorder="1" applyAlignment="1">
      <alignment vertical="center"/>
    </xf>
    <xf numFmtId="38" fontId="10" fillId="6" borderId="0" xfId="3" applyFont="1" applyFill="1" applyAlignment="1">
      <alignment vertical="center"/>
    </xf>
    <xf numFmtId="0" fontId="23" fillId="7" borderId="0" xfId="1" applyFont="1" applyFill="1" applyAlignment="1">
      <alignment vertical="center"/>
    </xf>
    <xf numFmtId="0" fontId="24" fillId="7" borderId="0" xfId="1" applyFont="1" applyFill="1" applyAlignment="1">
      <alignment vertical="center"/>
    </xf>
    <xf numFmtId="0" fontId="14" fillId="0" borderId="0" xfId="1" applyFont="1" applyAlignment="1">
      <alignment horizontal="right" vertical="center"/>
    </xf>
    <xf numFmtId="0" fontId="23" fillId="8" borderId="0" xfId="1" applyFont="1" applyFill="1" applyAlignment="1">
      <alignment vertical="center"/>
    </xf>
    <xf numFmtId="0" fontId="24" fillId="8" borderId="0" xfId="1" applyFont="1" applyFill="1" applyAlignment="1">
      <alignment vertical="center"/>
    </xf>
    <xf numFmtId="0" fontId="4" fillId="0" borderId="76" xfId="1" applyFont="1" applyBorder="1" applyAlignment="1">
      <alignment vertical="center"/>
    </xf>
    <xf numFmtId="0" fontId="9" fillId="0" borderId="0" xfId="1" applyFont="1" applyAlignment="1">
      <alignment horizontal="right" vertical="center"/>
    </xf>
    <xf numFmtId="0" fontId="22" fillId="0" borderId="69" xfId="1" applyFont="1" applyBorder="1" applyAlignment="1">
      <alignment horizontal="center" vertical="center"/>
    </xf>
    <xf numFmtId="0" fontId="4" fillId="0" borderId="77" xfId="1" applyFont="1" applyBorder="1" applyAlignment="1">
      <alignment vertical="center"/>
    </xf>
    <xf numFmtId="0" fontId="23"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10" fillId="0" borderId="0" xfId="1" applyFont="1" applyFill="1" applyBorder="1" applyAlignment="1">
      <alignment vertical="center"/>
    </xf>
    <xf numFmtId="38" fontId="10" fillId="0" borderId="0" xfId="3" applyFont="1" applyFill="1" applyAlignment="1">
      <alignment vertical="center"/>
    </xf>
    <xf numFmtId="0" fontId="9" fillId="6" borderId="7" xfId="1" applyFont="1" applyFill="1" applyBorder="1" applyAlignment="1">
      <alignment horizontal="center" vertical="center"/>
    </xf>
    <xf numFmtId="38" fontId="10" fillId="6" borderId="7" xfId="2" applyFont="1" applyFill="1" applyBorder="1" applyAlignment="1">
      <alignment vertical="center"/>
    </xf>
    <xf numFmtId="0" fontId="9" fillId="6" borderId="13" xfId="1" applyFont="1" applyFill="1" applyBorder="1" applyAlignment="1">
      <alignment horizontal="center" vertical="center"/>
    </xf>
    <xf numFmtId="38" fontId="10" fillId="6" borderId="0" xfId="1" applyNumberFormat="1" applyFont="1" applyFill="1" applyAlignment="1">
      <alignment vertical="center"/>
    </xf>
    <xf numFmtId="38" fontId="10" fillId="6" borderId="7" xfId="1" applyNumberFormat="1" applyFont="1" applyFill="1" applyBorder="1" applyAlignment="1">
      <alignment vertical="center"/>
    </xf>
    <xf numFmtId="0" fontId="27" fillId="0" borderId="13" xfId="1" applyFont="1" applyBorder="1" applyAlignment="1">
      <alignment vertical="center"/>
    </xf>
    <xf numFmtId="0" fontId="8" fillId="0" borderId="0" xfId="1" applyFont="1" applyAlignment="1" applyProtection="1">
      <alignment vertical="center"/>
    </xf>
    <xf numFmtId="0" fontId="4" fillId="0" borderId="0" xfId="1" applyFont="1" applyAlignment="1" applyProtection="1">
      <alignment vertical="center"/>
    </xf>
    <xf numFmtId="0" fontId="17" fillId="3" borderId="0" xfId="1" applyFont="1" applyFill="1" applyAlignment="1" applyProtection="1">
      <alignment vertical="center"/>
    </xf>
    <xf numFmtId="0" fontId="4" fillId="3" borderId="0" xfId="1" applyFont="1" applyFill="1" applyAlignment="1" applyProtection="1">
      <alignment vertical="center"/>
    </xf>
    <xf numFmtId="0" fontId="8" fillId="3" borderId="0" xfId="1" applyFont="1" applyFill="1" applyAlignment="1" applyProtection="1">
      <alignment vertical="center"/>
    </xf>
    <xf numFmtId="0" fontId="8" fillId="0" borderId="19" xfId="1" applyFont="1" applyBorder="1" applyAlignment="1" applyProtection="1">
      <alignment vertical="center"/>
    </xf>
    <xf numFmtId="0" fontId="8" fillId="0" borderId="20" xfId="1" applyFont="1" applyBorder="1" applyAlignment="1" applyProtection="1">
      <alignment vertical="center"/>
    </xf>
    <xf numFmtId="0" fontId="28" fillId="0" borderId="20" xfId="1" applyFont="1" applyBorder="1" applyAlignment="1" applyProtection="1">
      <alignment vertical="center"/>
    </xf>
    <xf numFmtId="0" fontId="4" fillId="0" borderId="20" xfId="1" applyFont="1" applyBorder="1" applyAlignment="1" applyProtection="1">
      <alignment vertical="center"/>
    </xf>
    <xf numFmtId="0" fontId="4" fillId="0" borderId="21" xfId="1" applyFont="1" applyBorder="1" applyAlignment="1" applyProtection="1">
      <alignment vertical="center"/>
    </xf>
    <xf numFmtId="0" fontId="8" fillId="0" borderId="26" xfId="1" applyFont="1" applyBorder="1" applyAlignment="1" applyProtection="1">
      <alignment vertical="center"/>
    </xf>
    <xf numFmtId="0" fontId="4" fillId="0" borderId="27" xfId="1" applyFont="1" applyBorder="1" applyAlignment="1" applyProtection="1">
      <alignment vertical="center"/>
    </xf>
    <xf numFmtId="0" fontId="18" fillId="0" borderId="0" xfId="1" applyFont="1" applyAlignment="1" applyProtection="1">
      <alignment vertical="center"/>
    </xf>
    <xf numFmtId="0" fontId="4" fillId="0" borderId="26" xfId="1" applyFont="1" applyBorder="1" applyAlignment="1" applyProtection="1">
      <alignment vertical="center"/>
    </xf>
    <xf numFmtId="0" fontId="4" fillId="3" borderId="7" xfId="1" applyFont="1" applyFill="1" applyBorder="1" applyAlignment="1" applyProtection="1">
      <alignment vertical="center"/>
    </xf>
    <xf numFmtId="0" fontId="7" fillId="3" borderId="7" xfId="1" applyFont="1" applyFill="1" applyBorder="1" applyAlignment="1" applyProtection="1">
      <alignment horizontal="center" vertical="center"/>
    </xf>
    <xf numFmtId="0" fontId="29" fillId="0" borderId="19" xfId="1" applyFont="1" applyBorder="1" applyAlignment="1" applyProtection="1">
      <alignment vertical="center"/>
    </xf>
    <xf numFmtId="0" fontId="29" fillId="0" borderId="20" xfId="1" applyFont="1" applyBorder="1" applyAlignment="1" applyProtection="1">
      <alignment vertical="center"/>
    </xf>
    <xf numFmtId="0" fontId="29" fillId="0" borderId="21" xfId="1" applyFont="1" applyBorder="1" applyAlignment="1" applyProtection="1">
      <alignment vertical="center"/>
    </xf>
    <xf numFmtId="0" fontId="9" fillId="0" borderId="26" xfId="1" applyFont="1" applyBorder="1" applyAlignment="1" applyProtection="1">
      <alignment vertical="center"/>
    </xf>
    <xf numFmtId="0" fontId="9" fillId="0" borderId="27" xfId="1" applyFont="1" applyBorder="1" applyAlignment="1" applyProtection="1">
      <alignment vertical="center"/>
    </xf>
    <xf numFmtId="0" fontId="9" fillId="0" borderId="22" xfId="1" applyFont="1" applyBorder="1" applyAlignment="1" applyProtection="1">
      <alignment vertical="center"/>
    </xf>
    <xf numFmtId="0" fontId="9" fillId="0" borderId="23" xfId="1" applyFont="1" applyBorder="1" applyAlignment="1" applyProtection="1">
      <alignment vertical="center"/>
    </xf>
    <xf numFmtId="0" fontId="9" fillId="0" borderId="14" xfId="1" applyFont="1" applyBorder="1" applyAlignment="1" applyProtection="1">
      <alignment vertical="center"/>
    </xf>
    <xf numFmtId="0" fontId="9" fillId="0" borderId="13" xfId="1" applyFont="1" applyBorder="1" applyAlignment="1" applyProtection="1">
      <alignment vertical="center"/>
    </xf>
    <xf numFmtId="0" fontId="9" fillId="0" borderId="15" xfId="1" applyFont="1" applyBorder="1" applyAlignment="1" applyProtection="1">
      <alignment vertical="center"/>
    </xf>
    <xf numFmtId="0" fontId="9" fillId="0" borderId="19" xfId="1" applyFont="1" applyBorder="1" applyAlignment="1" applyProtection="1">
      <alignment vertical="center"/>
    </xf>
    <xf numFmtId="0" fontId="9" fillId="0" borderId="21" xfId="1" applyFont="1" applyBorder="1" applyAlignment="1" applyProtection="1">
      <alignment vertical="center"/>
    </xf>
    <xf numFmtId="0" fontId="29" fillId="0" borderId="22" xfId="1" applyFont="1" applyBorder="1" applyAlignment="1" applyProtection="1">
      <alignment vertical="center"/>
    </xf>
    <xf numFmtId="0" fontId="29" fillId="0" borderId="23" xfId="1" applyFont="1" applyBorder="1" applyAlignment="1" applyProtection="1">
      <alignment vertical="center"/>
    </xf>
    <xf numFmtId="0" fontId="29" fillId="0" borderId="7" xfId="1" applyFont="1" applyBorder="1" applyAlignment="1" applyProtection="1">
      <alignment vertical="center"/>
    </xf>
    <xf numFmtId="0" fontId="9" fillId="0" borderId="24" xfId="1" applyFont="1" applyBorder="1" applyAlignment="1" applyProtection="1">
      <alignment vertical="center"/>
    </xf>
    <xf numFmtId="0" fontId="32" fillId="0" borderId="0" xfId="1" applyFont="1" applyBorder="1" applyAlignment="1" applyProtection="1">
      <alignment vertical="center"/>
    </xf>
    <xf numFmtId="0" fontId="9" fillId="0" borderId="0" xfId="1" applyFont="1" applyBorder="1" applyAlignment="1" applyProtection="1">
      <alignment vertical="center"/>
    </xf>
    <xf numFmtId="0" fontId="4" fillId="0" borderId="0" xfId="1" applyFont="1" applyBorder="1" applyAlignment="1" applyProtection="1">
      <alignment vertical="center"/>
    </xf>
    <xf numFmtId="0" fontId="32" fillId="0" borderId="0" xfId="1" applyFont="1" applyAlignment="1" applyProtection="1">
      <alignment vertical="center"/>
    </xf>
    <xf numFmtId="0" fontId="14" fillId="0" borderId="0" xfId="1" applyFont="1" applyAlignment="1" applyProtection="1">
      <alignment vertical="center"/>
    </xf>
    <xf numFmtId="0" fontId="9" fillId="0" borderId="0" xfId="1" applyFont="1" applyAlignment="1" applyProtection="1">
      <alignment vertical="center"/>
    </xf>
    <xf numFmtId="0" fontId="4" fillId="0" borderId="19" xfId="1" applyFont="1" applyBorder="1" applyAlignment="1" applyProtection="1">
      <alignment vertical="center"/>
    </xf>
    <xf numFmtId="0" fontId="17" fillId="0" borderId="0" xfId="1" applyFont="1" applyAlignment="1" applyProtection="1">
      <alignment vertical="center"/>
    </xf>
    <xf numFmtId="0" fontId="29" fillId="0" borderId="7" xfId="1" applyFont="1" applyBorder="1" applyAlignment="1" applyProtection="1">
      <alignment horizontal="center" vertical="center"/>
    </xf>
    <xf numFmtId="0" fontId="29" fillId="0" borderId="13" xfId="1" applyFont="1" applyBorder="1" applyAlignment="1" applyProtection="1">
      <alignment vertical="center"/>
    </xf>
    <xf numFmtId="0" fontId="29" fillId="0" borderId="14" xfId="1" applyFont="1" applyBorder="1" applyAlignment="1" applyProtection="1">
      <alignment vertical="center"/>
    </xf>
    <xf numFmtId="0" fontId="29" fillId="0" borderId="15" xfId="1" applyFont="1" applyBorder="1" applyAlignment="1" applyProtection="1">
      <alignment vertical="center"/>
    </xf>
    <xf numFmtId="0" fontId="29" fillId="0" borderId="0" xfId="1" applyFont="1" applyBorder="1" applyAlignment="1" applyProtection="1">
      <alignment vertical="center"/>
    </xf>
    <xf numFmtId="0" fontId="32" fillId="0" borderId="19" xfId="1" applyFont="1" applyBorder="1" applyAlignment="1" applyProtection="1">
      <alignment horizontal="left" vertical="center"/>
    </xf>
    <xf numFmtId="0" fontId="29" fillId="0" borderId="20" xfId="1" applyFont="1" applyBorder="1" applyAlignment="1" applyProtection="1">
      <alignment horizontal="left" vertical="center"/>
    </xf>
    <xf numFmtId="38" fontId="29" fillId="0" borderId="20" xfId="3" applyFont="1" applyBorder="1" applyAlignment="1" applyProtection="1">
      <alignment vertical="center"/>
    </xf>
    <xf numFmtId="38" fontId="29" fillId="0" borderId="0" xfId="3" applyFont="1" applyBorder="1" applyAlignment="1" applyProtection="1">
      <alignment vertical="center"/>
    </xf>
    <xf numFmtId="0" fontId="35" fillId="0" borderId="0" xfId="1" applyFont="1" applyAlignment="1" applyProtection="1">
      <alignment vertical="center"/>
    </xf>
    <xf numFmtId="0" fontId="36" fillId="0" borderId="0" xfId="1" applyFont="1" applyBorder="1" applyAlignment="1" applyProtection="1">
      <alignment vertical="center"/>
    </xf>
    <xf numFmtId="0" fontId="37" fillId="0" borderId="0" xfId="1" applyFont="1" applyAlignment="1">
      <alignment vertical="center"/>
    </xf>
    <xf numFmtId="0" fontId="38" fillId="0" borderId="0" xfId="1" applyFont="1" applyAlignment="1">
      <alignment vertical="center"/>
    </xf>
    <xf numFmtId="176" fontId="8" fillId="12" borderId="8" xfId="1" applyNumberFormat="1" applyFont="1" applyFill="1" applyBorder="1" applyAlignment="1">
      <alignment vertical="center"/>
    </xf>
    <xf numFmtId="0" fontId="8" fillId="12" borderId="7" xfId="1" applyFont="1" applyFill="1" applyBorder="1" applyAlignment="1">
      <alignment vertical="center"/>
    </xf>
    <xf numFmtId="176" fontId="8" fillId="12" borderId="7" xfId="1" applyNumberFormat="1" applyFont="1" applyFill="1" applyBorder="1" applyAlignment="1">
      <alignment vertical="center"/>
    </xf>
    <xf numFmtId="0" fontId="4" fillId="0" borderId="7" xfId="1" applyFont="1" applyBorder="1" applyAlignment="1">
      <alignment horizontal="center" vertical="center"/>
    </xf>
    <xf numFmtId="0" fontId="7" fillId="3" borderId="7" xfId="1" applyFont="1" applyFill="1" applyBorder="1" applyAlignment="1">
      <alignment horizontal="center" vertical="center"/>
    </xf>
    <xf numFmtId="0" fontId="25" fillId="0" borderId="0" xfId="1" applyFont="1" applyBorder="1" applyAlignment="1">
      <alignment vertical="center" wrapText="1"/>
    </xf>
    <xf numFmtId="0" fontId="7" fillId="0" borderId="102" xfId="1" applyFont="1" applyBorder="1" applyAlignment="1">
      <alignment horizontal="center" vertical="center"/>
    </xf>
    <xf numFmtId="0" fontId="8" fillId="12" borderId="103" xfId="1" applyFont="1" applyFill="1" applyBorder="1" applyAlignment="1">
      <alignment vertical="center"/>
    </xf>
    <xf numFmtId="176" fontId="8" fillId="12" borderId="103" xfId="1" applyNumberFormat="1" applyFont="1" applyFill="1" applyBorder="1" applyAlignment="1">
      <alignment vertical="center"/>
    </xf>
    <xf numFmtId="176" fontId="8" fillId="12" borderId="104" xfId="1" applyNumberFormat="1" applyFont="1" applyFill="1" applyBorder="1" applyAlignment="1">
      <alignment vertical="center"/>
    </xf>
    <xf numFmtId="0" fontId="7" fillId="0" borderId="105" xfId="1" applyFont="1" applyBorder="1" applyAlignment="1">
      <alignment horizontal="center" vertical="center"/>
    </xf>
    <xf numFmtId="0" fontId="8" fillId="12" borderId="106" xfId="1" applyFont="1" applyFill="1" applyBorder="1" applyAlignment="1">
      <alignment vertical="center"/>
    </xf>
    <xf numFmtId="176" fontId="8" fillId="12" borderId="106" xfId="1" applyNumberFormat="1" applyFont="1" applyFill="1" applyBorder="1" applyAlignment="1">
      <alignment vertical="center"/>
    </xf>
    <xf numFmtId="176" fontId="8" fillId="12" borderId="107" xfId="1" applyNumberFormat="1" applyFont="1" applyFill="1" applyBorder="1" applyAlignment="1">
      <alignment vertical="center"/>
    </xf>
    <xf numFmtId="0" fontId="7" fillId="0" borderId="0" xfId="1" applyFont="1" applyBorder="1" applyAlignment="1">
      <alignment vertical="center"/>
    </xf>
    <xf numFmtId="38" fontId="10" fillId="0" borderId="7" xfId="3" applyFont="1" applyFill="1" applyBorder="1" applyAlignment="1">
      <alignment vertical="center"/>
    </xf>
    <xf numFmtId="0" fontId="7" fillId="0" borderId="7" xfId="1" applyFont="1" applyFill="1" applyBorder="1" applyAlignment="1">
      <alignment horizontal="center" vertical="center"/>
    </xf>
    <xf numFmtId="181" fontId="9" fillId="0" borderId="7" xfId="1" applyNumberFormat="1" applyFont="1" applyFill="1" applyBorder="1" applyAlignment="1">
      <alignment vertical="center"/>
    </xf>
    <xf numFmtId="183" fontId="9" fillId="0" borderId="7" xfId="1" applyNumberFormat="1" applyFont="1" applyFill="1" applyBorder="1" applyAlignment="1">
      <alignment vertical="center"/>
    </xf>
    <xf numFmtId="183" fontId="9" fillId="0" borderId="7" xfId="1" applyNumberFormat="1" applyFont="1" applyBorder="1" applyAlignment="1">
      <alignment vertical="center"/>
    </xf>
    <xf numFmtId="0" fontId="8" fillId="0" borderId="0" xfId="1" applyFont="1" applyBorder="1" applyAlignment="1">
      <alignment horizontal="right" vertical="center"/>
    </xf>
    <xf numFmtId="14" fontId="4" fillId="0" borderId="0" xfId="1" applyNumberFormat="1" applyFont="1" applyBorder="1" applyAlignment="1">
      <alignment vertical="center"/>
    </xf>
    <xf numFmtId="0" fontId="39" fillId="0" borderId="0" xfId="1" applyFont="1" applyAlignment="1">
      <alignment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8" fillId="0" borderId="4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43" xfId="0" applyFont="1" applyBorder="1" applyAlignment="1">
      <alignment horizontal="center" vertical="center"/>
    </xf>
    <xf numFmtId="0" fontId="8" fillId="0" borderId="4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38" fontId="8" fillId="0" borderId="42" xfId="2" applyFont="1" applyBorder="1" applyAlignment="1">
      <alignment horizontal="center" vertical="center"/>
    </xf>
    <xf numFmtId="38" fontId="8" fillId="0" borderId="14" xfId="2" applyFont="1" applyBorder="1" applyAlignment="1">
      <alignment horizontal="center" vertical="center"/>
    </xf>
    <xf numFmtId="38" fontId="8" fillId="0" borderId="15" xfId="2" applyFont="1" applyBorder="1" applyAlignment="1">
      <alignment horizontal="center" vertical="center"/>
    </xf>
    <xf numFmtId="38" fontId="8" fillId="0" borderId="13" xfId="2" applyFont="1" applyBorder="1" applyAlignment="1">
      <alignment horizontal="center" vertical="center"/>
    </xf>
    <xf numFmtId="0" fontId="4" fillId="2" borderId="7" xfId="1" applyFont="1" applyFill="1" applyBorder="1" applyAlignment="1" applyProtection="1">
      <alignment horizontal="center" vertical="center"/>
      <protection locked="0"/>
    </xf>
    <xf numFmtId="0" fontId="21" fillId="0" borderId="0" xfId="1" applyFont="1" applyAlignment="1">
      <alignment horizontal="center" vertical="center"/>
    </xf>
    <xf numFmtId="0" fontId="20" fillId="0" borderId="0" xfId="1" applyFont="1" applyAlignment="1">
      <alignment horizontal="left" vertical="center"/>
    </xf>
    <xf numFmtId="0" fontId="5" fillId="0" borderId="0" xfId="1" applyFont="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4" fillId="3" borderId="13"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7" xfId="1" applyFont="1" applyFill="1" applyBorder="1" applyAlignment="1">
      <alignment horizontal="center" vertical="center"/>
    </xf>
    <xf numFmtId="0" fontId="7" fillId="3" borderId="7" xfId="1" applyFont="1" applyFill="1" applyBorder="1" applyAlignment="1">
      <alignment horizontal="center" vertical="center" shrinkToFit="1"/>
    </xf>
    <xf numFmtId="0" fontId="7" fillId="3" borderId="7" xfId="1" applyFont="1" applyFill="1" applyBorder="1" applyAlignment="1">
      <alignment horizontal="center" vertical="center"/>
    </xf>
    <xf numFmtId="0" fontId="7" fillId="2" borderId="13" xfId="1" applyFont="1" applyFill="1" applyBorder="1" applyAlignment="1" applyProtection="1">
      <alignment horizontal="left" vertical="center"/>
      <protection locked="0"/>
    </xf>
    <xf numFmtId="0" fontId="7" fillId="2" borderId="14" xfId="1" applyFont="1" applyFill="1" applyBorder="1" applyAlignment="1" applyProtection="1">
      <alignment horizontal="left" vertical="center"/>
      <protection locked="0"/>
    </xf>
    <xf numFmtId="0" fontId="7" fillId="2" borderId="15" xfId="1" applyFont="1" applyFill="1" applyBorder="1" applyAlignment="1" applyProtection="1">
      <alignment horizontal="left" vertical="center"/>
      <protection locked="0"/>
    </xf>
    <xf numFmtId="0" fontId="7" fillId="2" borderId="13" xfId="1" applyFont="1" applyFill="1" applyBorder="1" applyAlignment="1" applyProtection="1">
      <alignment horizontal="center" vertical="center"/>
      <protection locked="0"/>
    </xf>
    <xf numFmtId="0" fontId="7" fillId="2" borderId="14" xfId="1" applyFont="1" applyFill="1" applyBorder="1" applyAlignment="1" applyProtection="1">
      <alignment horizontal="center" vertical="center"/>
      <protection locked="0"/>
    </xf>
    <xf numFmtId="0" fontId="7" fillId="2" borderId="15" xfId="1" applyFont="1" applyFill="1" applyBorder="1" applyAlignment="1" applyProtection="1">
      <alignment horizontal="center" vertical="center"/>
      <protection locked="0"/>
    </xf>
    <xf numFmtId="176" fontId="7" fillId="2" borderId="13" xfId="1" applyNumberFormat="1" applyFont="1" applyFill="1" applyBorder="1" applyAlignment="1" applyProtection="1">
      <alignment horizontal="right" vertical="center"/>
      <protection locked="0"/>
    </xf>
    <xf numFmtId="176" fontId="7" fillId="2" borderId="14" xfId="1" applyNumberFormat="1" applyFont="1" applyFill="1" applyBorder="1" applyAlignment="1" applyProtection="1">
      <alignment horizontal="right" vertical="center"/>
      <protection locked="0"/>
    </xf>
    <xf numFmtId="176" fontId="7" fillId="2" borderId="15" xfId="1" applyNumberFormat="1" applyFont="1" applyFill="1" applyBorder="1" applyAlignment="1" applyProtection="1">
      <alignment horizontal="right" vertical="center"/>
      <protection locked="0"/>
    </xf>
    <xf numFmtId="0" fontId="7" fillId="2" borderId="7" xfId="1" applyFont="1" applyFill="1" applyBorder="1" applyAlignment="1" applyProtection="1">
      <alignment horizontal="center" vertical="center"/>
      <protection locked="0"/>
    </xf>
    <xf numFmtId="176" fontId="7" fillId="4" borderId="13" xfId="1" applyNumberFormat="1" applyFont="1" applyFill="1" applyBorder="1" applyAlignment="1">
      <alignment horizontal="right" vertical="center"/>
    </xf>
    <xf numFmtId="176" fontId="7" fillId="4" borderId="14" xfId="1" applyNumberFormat="1" applyFont="1" applyFill="1" applyBorder="1" applyAlignment="1">
      <alignment horizontal="right" vertical="center"/>
    </xf>
    <xf numFmtId="176" fontId="7" fillId="4" borderId="15" xfId="1" applyNumberFormat="1" applyFont="1" applyFill="1" applyBorder="1" applyAlignment="1">
      <alignment horizontal="right" vertical="center"/>
    </xf>
    <xf numFmtId="176" fontId="7" fillId="4" borderId="7" xfId="1" applyNumberFormat="1" applyFont="1" applyFill="1" applyBorder="1" applyAlignment="1">
      <alignment horizontal="center" vertical="center"/>
    </xf>
    <xf numFmtId="38" fontId="8" fillId="0" borderId="19" xfId="2" applyFont="1" applyBorder="1" applyAlignment="1">
      <alignment horizontal="center" vertical="center"/>
    </xf>
    <xf numFmtId="38" fontId="8" fillId="0" borderId="20" xfId="2" applyFont="1" applyBorder="1" applyAlignment="1">
      <alignment horizontal="center" vertical="center"/>
    </xf>
    <xf numFmtId="38" fontId="8" fillId="0" borderId="21" xfId="2" applyFont="1" applyBorder="1" applyAlignment="1">
      <alignment horizontal="center" vertical="center"/>
    </xf>
    <xf numFmtId="38" fontId="8" fillId="0" borderId="26" xfId="2" applyFont="1" applyBorder="1" applyAlignment="1">
      <alignment horizontal="center" vertical="center"/>
    </xf>
    <xf numFmtId="38" fontId="8" fillId="0" borderId="0" xfId="2" applyFont="1" applyBorder="1" applyAlignment="1">
      <alignment horizontal="center" vertical="center"/>
    </xf>
    <xf numFmtId="38" fontId="8" fillId="0" borderId="27" xfId="2" applyFont="1" applyBorder="1" applyAlignment="1">
      <alignment horizontal="center" vertical="center"/>
    </xf>
    <xf numFmtId="38" fontId="8" fillId="0" borderId="22" xfId="2" applyFont="1" applyBorder="1" applyAlignment="1">
      <alignment horizontal="center" vertical="center"/>
    </xf>
    <xf numFmtId="38" fontId="8" fillId="0" borderId="23" xfId="2" applyFont="1" applyBorder="1" applyAlignment="1">
      <alignment horizontal="center" vertical="center"/>
    </xf>
    <xf numFmtId="38" fontId="8" fillId="0" borderId="24" xfId="2" applyFont="1" applyBorder="1" applyAlignment="1">
      <alignment horizontal="center" vertical="center"/>
    </xf>
    <xf numFmtId="38" fontId="8" fillId="0" borderId="46" xfId="2" applyFont="1" applyBorder="1" applyAlignment="1">
      <alignment horizontal="center" vertical="center"/>
    </xf>
    <xf numFmtId="38" fontId="8" fillId="0" borderId="47" xfId="2" applyFont="1" applyBorder="1" applyAlignment="1">
      <alignment horizontal="center" vertical="center"/>
    </xf>
    <xf numFmtId="38" fontId="8" fillId="0" borderId="48" xfId="2" applyFont="1" applyBorder="1" applyAlignment="1">
      <alignment horizontal="center" vertical="center"/>
    </xf>
    <xf numFmtId="0" fontId="8" fillId="0" borderId="53" xfId="0" applyFont="1" applyBorder="1" applyAlignment="1">
      <alignment horizontal="center" vertical="center"/>
    </xf>
    <xf numFmtId="0" fontId="8" fillId="0" borderId="7" xfId="0" applyFont="1" applyBorder="1" applyAlignment="1">
      <alignment horizontal="center" vertical="center"/>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4" fillId="0" borderId="20" xfId="1" applyFont="1" applyBorder="1" applyAlignment="1">
      <alignment horizontal="center" vertical="center"/>
    </xf>
    <xf numFmtId="176" fontId="4" fillId="0" borderId="20" xfId="1" applyNumberFormat="1" applyFont="1" applyBorder="1" applyAlignment="1">
      <alignment horizontal="center" vertical="center"/>
    </xf>
    <xf numFmtId="0" fontId="9" fillId="0" borderId="7" xfId="0" applyFont="1" applyBorder="1" applyAlignment="1">
      <alignment horizontal="center" vertical="center"/>
    </xf>
    <xf numFmtId="0" fontId="9" fillId="0" borderId="58" xfId="0" applyFont="1" applyBorder="1" applyAlignment="1">
      <alignment horizontal="center" vertical="center"/>
    </xf>
    <xf numFmtId="0" fontId="8" fillId="0" borderId="52" xfId="0" applyFont="1" applyBorder="1" applyAlignment="1">
      <alignment horizontal="center" vertical="center"/>
    </xf>
    <xf numFmtId="0" fontId="8" fillId="0" borderId="57" xfId="0" applyFont="1" applyBorder="1" applyAlignment="1">
      <alignment horizontal="center" vertical="center"/>
    </xf>
    <xf numFmtId="38" fontId="4" fillId="0" borderId="23" xfId="2" applyFont="1" applyBorder="1" applyAlignment="1">
      <alignment horizontal="center" vertical="center"/>
    </xf>
    <xf numFmtId="0" fontId="8" fillId="0" borderId="7" xfId="0" applyFont="1" applyBorder="1" applyAlignment="1">
      <alignment horizontal="left" vertical="center"/>
    </xf>
    <xf numFmtId="0" fontId="8" fillId="0" borderId="58" xfId="0" applyFont="1" applyBorder="1" applyAlignment="1">
      <alignment horizontal="left" vertical="center"/>
    </xf>
    <xf numFmtId="0" fontId="4" fillId="3" borderId="7" xfId="1" applyFont="1" applyFill="1" applyBorder="1" applyAlignment="1">
      <alignment horizontal="left" vertical="center"/>
    </xf>
    <xf numFmtId="38" fontId="7" fillId="0" borderId="19" xfId="3" applyFont="1" applyBorder="1" applyAlignment="1">
      <alignment horizontal="right" vertical="center"/>
    </xf>
    <xf numFmtId="38" fontId="7" fillId="0" borderId="20" xfId="3" applyFont="1" applyBorder="1" applyAlignment="1">
      <alignment horizontal="right" vertical="center"/>
    </xf>
    <xf numFmtId="38" fontId="6" fillId="6" borderId="73" xfId="3" applyFont="1" applyFill="1" applyBorder="1" applyAlignment="1">
      <alignment horizontal="right" vertical="center"/>
    </xf>
    <xf numFmtId="38" fontId="6" fillId="6" borderId="74" xfId="3" applyFont="1" applyFill="1" applyBorder="1" applyAlignment="1">
      <alignment horizontal="right" vertical="center"/>
    </xf>
    <xf numFmtId="38" fontId="6" fillId="6" borderId="75" xfId="3" applyFont="1" applyFill="1" applyBorder="1" applyAlignment="1">
      <alignment horizontal="righ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6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24" xfId="0" applyFont="1" applyBorder="1" applyAlignment="1">
      <alignment horizontal="center" vertical="center" wrapText="1"/>
    </xf>
    <xf numFmtId="38" fontId="6" fillId="5" borderId="70" xfId="3" applyFont="1" applyFill="1" applyBorder="1" applyAlignment="1">
      <alignment horizontal="right" vertical="center"/>
    </xf>
    <xf numFmtId="38" fontId="6" fillId="5" borderId="71" xfId="3" applyFont="1" applyFill="1" applyBorder="1" applyAlignment="1">
      <alignment horizontal="right" vertical="center"/>
    </xf>
    <xf numFmtId="38" fontId="6" fillId="5" borderId="72" xfId="3" applyFont="1" applyFill="1" applyBorder="1" applyAlignment="1">
      <alignment horizontal="right" vertical="center"/>
    </xf>
    <xf numFmtId="179" fontId="4" fillId="0" borderId="23" xfId="1" applyNumberFormat="1" applyFont="1" applyBorder="1" applyAlignment="1">
      <alignment horizontal="center" vertical="center"/>
    </xf>
    <xf numFmtId="0" fontId="8" fillId="0" borderId="50"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57" xfId="0" applyFont="1" applyBorder="1" applyAlignment="1">
      <alignment horizontal="center" vertical="center" wrapText="1"/>
    </xf>
    <xf numFmtId="0" fontId="8" fillId="0" borderId="60" xfId="0" applyFont="1" applyBorder="1" applyAlignment="1">
      <alignment horizontal="center" vertical="center"/>
    </xf>
    <xf numFmtId="0" fontId="8" fillId="0" borderId="49" xfId="0" applyFont="1" applyBorder="1" applyAlignment="1">
      <alignment horizontal="center" vertical="center"/>
    </xf>
    <xf numFmtId="0" fontId="8" fillId="0" borderId="49" xfId="0" applyFont="1" applyBorder="1" applyAlignment="1">
      <alignment horizontal="left" vertical="center"/>
    </xf>
    <xf numFmtId="0" fontId="8" fillId="0" borderId="59" xfId="0" applyFont="1" applyBorder="1" applyAlignment="1">
      <alignment horizontal="left" vertical="center"/>
    </xf>
    <xf numFmtId="38" fontId="7" fillId="0" borderId="19" xfId="1" applyNumberFormat="1" applyFont="1" applyBorder="1" applyAlignment="1">
      <alignment horizontal="right" vertical="center"/>
    </xf>
    <xf numFmtId="0" fontId="7" fillId="0" borderId="20" xfId="1" applyFont="1" applyBorder="1" applyAlignment="1">
      <alignment horizontal="right" vertical="center"/>
    </xf>
    <xf numFmtId="38" fontId="4" fillId="0" borderId="0" xfId="2" applyFont="1" applyBorder="1" applyAlignment="1">
      <alignment horizontal="center" vertical="center"/>
    </xf>
    <xf numFmtId="38" fontId="7" fillId="0" borderId="22" xfId="3" applyFont="1" applyBorder="1" applyAlignment="1">
      <alignment horizontal="right" vertical="center"/>
    </xf>
    <xf numFmtId="38" fontId="7" fillId="0" borderId="23" xfId="3" applyFont="1" applyBorder="1" applyAlignment="1">
      <alignment horizontal="right" vertical="center"/>
    </xf>
    <xf numFmtId="0" fontId="4" fillId="3" borderId="25" xfId="1" applyFont="1" applyFill="1" applyBorder="1" applyAlignment="1">
      <alignment horizontal="left" vertical="center"/>
    </xf>
    <xf numFmtId="38" fontId="7" fillId="0" borderId="26" xfId="3" applyFont="1" applyBorder="1" applyAlignment="1">
      <alignment horizontal="right" vertical="center"/>
    </xf>
    <xf numFmtId="38" fontId="7" fillId="0" borderId="0" xfId="3" applyFont="1" applyBorder="1" applyAlignment="1">
      <alignment horizontal="right" vertical="center"/>
    </xf>
    <xf numFmtId="0" fontId="4" fillId="3" borderId="28" xfId="1" applyFont="1" applyFill="1" applyBorder="1" applyAlignment="1">
      <alignment horizontal="left" vertical="center"/>
    </xf>
    <xf numFmtId="0" fontId="4" fillId="3" borderId="29" xfId="1" applyFont="1" applyFill="1" applyBorder="1" applyAlignment="1">
      <alignment horizontal="left" vertical="center"/>
    </xf>
    <xf numFmtId="38" fontId="7" fillId="0" borderId="30" xfId="3" applyFont="1" applyBorder="1" applyAlignment="1">
      <alignment horizontal="right" vertical="center"/>
    </xf>
    <xf numFmtId="38" fontId="7" fillId="0" borderId="31" xfId="3" applyFont="1" applyBorder="1" applyAlignment="1">
      <alignment horizontal="right"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38" fontId="7" fillId="0" borderId="13" xfId="3" applyFont="1" applyBorder="1" applyAlignment="1">
      <alignment horizontal="right" vertical="center"/>
    </xf>
    <xf numFmtId="38" fontId="7" fillId="0" borderId="14" xfId="3" applyFont="1" applyBorder="1" applyAlignment="1">
      <alignment horizontal="right" vertical="center"/>
    </xf>
    <xf numFmtId="0" fontId="7" fillId="4" borderId="13" xfId="1" applyFont="1" applyFill="1" applyBorder="1" applyAlignment="1" applyProtection="1">
      <alignment horizontal="left" vertical="center"/>
    </xf>
    <xf numFmtId="0" fontId="7" fillId="4" borderId="14" xfId="1" applyFont="1" applyFill="1" applyBorder="1" applyAlignment="1" applyProtection="1">
      <alignment horizontal="left" vertical="center"/>
    </xf>
    <xf numFmtId="0" fontId="7" fillId="4" borderId="15" xfId="1" applyFont="1" applyFill="1" applyBorder="1" applyAlignment="1" applyProtection="1">
      <alignment horizontal="left" vertical="center"/>
    </xf>
    <xf numFmtId="180" fontId="4" fillId="0" borderId="19" xfId="1" applyNumberFormat="1" applyFont="1" applyBorder="1" applyAlignment="1">
      <alignment horizontal="right" vertical="center"/>
    </xf>
    <xf numFmtId="180" fontId="4" fillId="0" borderId="20" xfId="1" applyNumberFormat="1" applyFont="1" applyBorder="1" applyAlignment="1">
      <alignment horizontal="right" vertical="center"/>
    </xf>
    <xf numFmtId="0" fontId="4" fillId="4" borderId="13" xfId="1" applyFont="1" applyFill="1" applyBorder="1" applyAlignment="1">
      <alignment horizontal="center" vertical="center"/>
    </xf>
    <xf numFmtId="0" fontId="4" fillId="4" borderId="14" xfId="1" applyFont="1" applyFill="1" applyBorder="1" applyAlignment="1">
      <alignment horizontal="center" vertical="center"/>
    </xf>
    <xf numFmtId="0" fontId="4" fillId="4" borderId="15" xfId="1" applyFont="1" applyFill="1" applyBorder="1" applyAlignment="1">
      <alignment horizontal="center" vertical="center"/>
    </xf>
    <xf numFmtId="0" fontId="4" fillId="4" borderId="19" xfId="1" applyFont="1" applyFill="1" applyBorder="1" applyAlignment="1">
      <alignment horizontal="center" vertical="center"/>
    </xf>
    <xf numFmtId="0" fontId="4" fillId="4" borderId="20" xfId="1" applyFont="1" applyFill="1" applyBorder="1" applyAlignment="1">
      <alignment horizontal="center" vertical="center"/>
    </xf>
    <xf numFmtId="0" fontId="4" fillId="4" borderId="21" xfId="1" applyFont="1" applyFill="1" applyBorder="1" applyAlignment="1">
      <alignment horizontal="center" vertical="center"/>
    </xf>
    <xf numFmtId="38" fontId="6" fillId="4" borderId="16" xfId="3" applyFont="1" applyFill="1" applyBorder="1" applyAlignment="1">
      <alignment horizontal="right" vertical="center"/>
    </xf>
    <xf numFmtId="38" fontId="6" fillId="4" borderId="17" xfId="3" applyFont="1" applyFill="1" applyBorder="1" applyAlignment="1">
      <alignment horizontal="right" vertical="center"/>
    </xf>
    <xf numFmtId="38" fontId="6" fillId="4" borderId="18" xfId="3" applyFont="1" applyFill="1" applyBorder="1" applyAlignment="1">
      <alignment horizontal="right" vertical="center"/>
    </xf>
    <xf numFmtId="0" fontId="4" fillId="3" borderId="22" xfId="1" applyFont="1" applyFill="1" applyBorder="1" applyAlignment="1">
      <alignment horizontal="center" vertical="center"/>
    </xf>
    <xf numFmtId="0" fontId="4" fillId="3" borderId="23" xfId="1" applyFont="1" applyFill="1" applyBorder="1" applyAlignment="1">
      <alignment horizontal="center" vertical="center"/>
    </xf>
    <xf numFmtId="180" fontId="4" fillId="0" borderId="13" xfId="1" applyNumberFormat="1" applyFont="1" applyBorder="1" applyAlignment="1">
      <alignment horizontal="right" vertical="center"/>
    </xf>
    <xf numFmtId="180" fontId="4" fillId="0" borderId="14" xfId="1" applyNumberFormat="1" applyFont="1" applyBorder="1" applyAlignment="1">
      <alignment horizontal="right" vertical="center"/>
    </xf>
    <xf numFmtId="38" fontId="4" fillId="0" borderId="0" xfId="3" applyFont="1" applyBorder="1" applyAlignment="1">
      <alignment horizontal="right"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180" fontId="4" fillId="0" borderId="22" xfId="1" applyNumberFormat="1" applyFont="1" applyBorder="1" applyAlignment="1">
      <alignment horizontal="right" vertical="center"/>
    </xf>
    <xf numFmtId="180" fontId="4" fillId="0" borderId="23" xfId="1" applyNumberFormat="1" applyFont="1" applyBorder="1" applyAlignment="1">
      <alignment horizontal="right" vertical="center"/>
    </xf>
    <xf numFmtId="38" fontId="4" fillId="0" borderId="20" xfId="3" applyFont="1" applyBorder="1" applyAlignment="1">
      <alignment horizontal="right" vertical="center"/>
    </xf>
    <xf numFmtId="0" fontId="4" fillId="0" borderId="25" xfId="1" applyFont="1" applyBorder="1" applyAlignment="1">
      <alignment horizontal="center" vertical="center"/>
    </xf>
    <xf numFmtId="0" fontId="4" fillId="4" borderId="7" xfId="1" applyFont="1" applyFill="1" applyBorder="1" applyAlignment="1">
      <alignment horizontal="center" vertical="center"/>
    </xf>
    <xf numFmtId="0" fontId="4" fillId="0" borderId="68" xfId="1" applyFont="1" applyBorder="1" applyAlignment="1">
      <alignment horizontal="center" vertical="center"/>
    </xf>
    <xf numFmtId="0" fontId="4" fillId="0" borderId="7" xfId="1" applyFont="1" applyBorder="1" applyAlignment="1">
      <alignment horizontal="center" vertical="center"/>
    </xf>
    <xf numFmtId="38" fontId="4" fillId="0" borderId="13" xfId="3" applyFont="1" applyBorder="1" applyAlignment="1">
      <alignment horizontal="right" vertical="center"/>
    </xf>
    <xf numFmtId="38" fontId="4" fillId="0" borderId="14" xfId="3" applyFont="1" applyBorder="1" applyAlignment="1">
      <alignment horizontal="right" vertical="center"/>
    </xf>
    <xf numFmtId="0" fontId="22" fillId="0" borderId="0" xfId="1" applyFont="1" applyBorder="1" applyAlignment="1">
      <alignment horizontal="center" vertical="center"/>
    </xf>
    <xf numFmtId="0" fontId="22" fillId="0" borderId="27" xfId="1" applyFont="1" applyBorder="1" applyAlignment="1">
      <alignment horizontal="center" vertical="center"/>
    </xf>
    <xf numFmtId="0" fontId="33" fillId="11" borderId="19" xfId="1" applyFont="1" applyFill="1" applyBorder="1" applyAlignment="1" applyProtection="1">
      <alignment horizontal="center" vertical="center" textRotation="255"/>
    </xf>
    <xf numFmtId="0" fontId="33" fillId="11" borderId="21" xfId="1" applyFont="1" applyFill="1" applyBorder="1" applyAlignment="1" applyProtection="1">
      <alignment horizontal="center" vertical="center" textRotation="255"/>
    </xf>
    <xf numFmtId="0" fontId="33" fillId="11" borderId="26" xfId="1" applyFont="1" applyFill="1" applyBorder="1" applyAlignment="1" applyProtection="1">
      <alignment horizontal="center" vertical="center" textRotation="255"/>
    </xf>
    <xf numFmtId="0" fontId="33" fillId="11" borderId="27" xfId="1" applyFont="1" applyFill="1" applyBorder="1" applyAlignment="1" applyProtection="1">
      <alignment horizontal="center" vertical="center" textRotation="255"/>
    </xf>
    <xf numFmtId="0" fontId="33" fillId="11" borderId="22" xfId="1" applyFont="1" applyFill="1" applyBorder="1" applyAlignment="1" applyProtection="1">
      <alignment horizontal="center" vertical="center" textRotation="255"/>
    </xf>
    <xf numFmtId="0" fontId="33" fillId="11" borderId="24" xfId="1" applyFont="1" applyFill="1" applyBorder="1" applyAlignment="1" applyProtection="1">
      <alignment horizontal="center" vertical="center" textRotation="255"/>
    </xf>
    <xf numFmtId="0" fontId="29" fillId="0" borderId="13" xfId="1" applyFont="1" applyBorder="1" applyAlignment="1" applyProtection="1">
      <alignment horizontal="center" vertical="center"/>
    </xf>
    <xf numFmtId="0" fontId="29" fillId="0" borderId="14" xfId="1" applyFont="1" applyBorder="1" applyAlignment="1" applyProtection="1">
      <alignment horizontal="center" vertical="center"/>
    </xf>
    <xf numFmtId="0" fontId="29" fillId="0" borderId="15" xfId="1" applyFont="1" applyBorder="1" applyAlignment="1" applyProtection="1">
      <alignment horizontal="center" vertical="center"/>
    </xf>
    <xf numFmtId="176" fontId="9" fillId="0" borderId="13" xfId="3" applyNumberFormat="1" applyFont="1" applyBorder="1" applyAlignment="1" applyProtection="1">
      <alignment horizontal="right" vertical="center"/>
    </xf>
    <xf numFmtId="176" fontId="9" fillId="0" borderId="14" xfId="3" applyNumberFormat="1" applyFont="1" applyBorder="1" applyAlignment="1" applyProtection="1">
      <alignment horizontal="right" vertical="center"/>
    </xf>
    <xf numFmtId="176" fontId="9" fillId="0" borderId="15" xfId="3" applyNumberFormat="1" applyFont="1" applyBorder="1" applyAlignment="1" applyProtection="1">
      <alignment horizontal="right" vertical="center"/>
    </xf>
    <xf numFmtId="0" fontId="4" fillId="0" borderId="0" xfId="1" applyFont="1" applyAlignment="1" applyProtection="1">
      <alignment horizontal="center" vertical="center"/>
    </xf>
    <xf numFmtId="0" fontId="4" fillId="0" borderId="0" xfId="1" applyFont="1" applyBorder="1" applyAlignment="1" applyProtection="1">
      <alignment horizontal="center" vertical="center"/>
    </xf>
    <xf numFmtId="0" fontId="4" fillId="0" borderId="69" xfId="1" applyFont="1" applyBorder="1" applyAlignment="1" applyProtection="1">
      <alignment horizontal="center" vertical="center"/>
    </xf>
    <xf numFmtId="0" fontId="33" fillId="10" borderId="19" xfId="1" applyFont="1" applyFill="1" applyBorder="1" applyAlignment="1" applyProtection="1">
      <alignment horizontal="center" vertical="center" textRotation="255"/>
    </xf>
    <xf numFmtId="0" fontId="33" fillId="10" borderId="21" xfId="1" applyFont="1" applyFill="1" applyBorder="1" applyAlignment="1" applyProtection="1">
      <alignment horizontal="center" vertical="center" textRotation="255"/>
    </xf>
    <xf numFmtId="0" fontId="33" fillId="10" borderId="26" xfId="1" applyFont="1" applyFill="1" applyBorder="1" applyAlignment="1" applyProtection="1">
      <alignment horizontal="center" vertical="center" textRotation="255"/>
    </xf>
    <xf numFmtId="0" fontId="33" fillId="10" borderId="27" xfId="1" applyFont="1" applyFill="1" applyBorder="1" applyAlignment="1" applyProtection="1">
      <alignment horizontal="center" vertical="center" textRotation="255"/>
    </xf>
    <xf numFmtId="0" fontId="33" fillId="10" borderId="22" xfId="1" applyFont="1" applyFill="1" applyBorder="1" applyAlignment="1" applyProtection="1">
      <alignment horizontal="center" vertical="center" textRotation="255"/>
    </xf>
    <xf numFmtId="0" fontId="33" fillId="10" borderId="24" xfId="1" applyFont="1" applyFill="1" applyBorder="1" applyAlignment="1" applyProtection="1">
      <alignment horizontal="center" vertical="center" textRotation="255"/>
    </xf>
    <xf numFmtId="0" fontId="29" fillId="0" borderId="19" xfId="1" applyFont="1" applyBorder="1" applyAlignment="1" applyProtection="1">
      <alignment horizontal="center" vertical="center" textRotation="255"/>
    </xf>
    <xf numFmtId="0" fontId="29" fillId="0" borderId="21" xfId="1" applyFont="1" applyBorder="1" applyAlignment="1" applyProtection="1">
      <alignment horizontal="center" vertical="center" textRotation="255"/>
    </xf>
    <xf numFmtId="0" fontId="29" fillId="0" borderId="22" xfId="1" applyFont="1" applyBorder="1" applyAlignment="1" applyProtection="1">
      <alignment horizontal="center" vertical="center" textRotation="255"/>
    </xf>
    <xf numFmtId="0" fontId="29" fillId="0" borderId="24" xfId="1" applyFont="1" applyBorder="1" applyAlignment="1" applyProtection="1">
      <alignment horizontal="center" vertical="center" textRotation="255"/>
    </xf>
    <xf numFmtId="0" fontId="33" fillId="7" borderId="19" xfId="1" applyFont="1" applyFill="1" applyBorder="1" applyAlignment="1" applyProtection="1">
      <alignment horizontal="center" vertical="center" textRotation="255"/>
    </xf>
    <xf numFmtId="0" fontId="33" fillId="7" borderId="21" xfId="1" applyFont="1" applyFill="1" applyBorder="1" applyAlignment="1" applyProtection="1">
      <alignment horizontal="center" vertical="center" textRotation="255"/>
    </xf>
    <xf numFmtId="0" fontId="33" fillId="7" borderId="26" xfId="1" applyFont="1" applyFill="1" applyBorder="1" applyAlignment="1" applyProtection="1">
      <alignment horizontal="center" vertical="center" textRotation="255"/>
    </xf>
    <xf numFmtId="0" fontId="33" fillId="7" borderId="27" xfId="1" applyFont="1" applyFill="1" applyBorder="1" applyAlignment="1" applyProtection="1">
      <alignment horizontal="center" vertical="center" textRotation="255"/>
    </xf>
    <xf numFmtId="0" fontId="33" fillId="7" borderId="22" xfId="1" applyFont="1" applyFill="1" applyBorder="1" applyAlignment="1" applyProtection="1">
      <alignment horizontal="center" vertical="center" textRotation="255"/>
    </xf>
    <xf numFmtId="0" fontId="33" fillId="7" borderId="24" xfId="1" applyFont="1" applyFill="1" applyBorder="1" applyAlignment="1" applyProtection="1">
      <alignment horizontal="center" vertical="center" textRotation="255"/>
    </xf>
    <xf numFmtId="176" fontId="9" fillId="0" borderId="98" xfId="3" applyNumberFormat="1" applyFont="1" applyBorder="1" applyAlignment="1" applyProtection="1">
      <alignment horizontal="right" vertical="center"/>
    </xf>
    <xf numFmtId="176" fontId="9" fillId="0" borderId="99" xfId="3" applyNumberFormat="1" applyFont="1" applyBorder="1" applyAlignment="1" applyProtection="1">
      <alignment horizontal="right" vertical="center"/>
    </xf>
    <xf numFmtId="176" fontId="9" fillId="0" borderId="100" xfId="3" applyNumberFormat="1" applyFont="1" applyBorder="1" applyAlignment="1" applyProtection="1">
      <alignment horizontal="right" vertical="center"/>
    </xf>
    <xf numFmtId="0" fontId="29" fillId="0" borderId="101" xfId="1" applyFont="1" applyBorder="1" applyAlignment="1" applyProtection="1">
      <alignment horizontal="center" vertical="center"/>
    </xf>
    <xf numFmtId="176" fontId="8" fillId="0" borderId="78" xfId="3" applyNumberFormat="1" applyFont="1" applyBorder="1" applyAlignment="1" applyProtection="1">
      <alignment horizontal="right" vertical="center"/>
    </xf>
    <xf numFmtId="176" fontId="8" fillId="0" borderId="79" xfId="3" applyNumberFormat="1" applyFont="1" applyBorder="1" applyAlignment="1" applyProtection="1">
      <alignment horizontal="right" vertical="center"/>
    </xf>
    <xf numFmtId="176" fontId="8" fillId="0" borderId="80" xfId="3" applyNumberFormat="1" applyFont="1" applyBorder="1" applyAlignment="1" applyProtection="1">
      <alignment horizontal="right" vertical="center"/>
    </xf>
    <xf numFmtId="0" fontId="34" fillId="0" borderId="19" xfId="1" applyFont="1" applyBorder="1" applyAlignment="1" applyProtection="1">
      <alignment horizontal="center" vertical="center" textRotation="255" shrinkToFit="1"/>
    </xf>
    <xf numFmtId="0" fontId="34" fillId="0" borderId="21" xfId="1" applyFont="1" applyBorder="1" applyAlignment="1" applyProtection="1">
      <alignment horizontal="center" vertical="center" textRotation="255" shrinkToFit="1"/>
    </xf>
    <xf numFmtId="0" fontId="34" fillId="0" borderId="22" xfId="1" applyFont="1" applyBorder="1" applyAlignment="1" applyProtection="1">
      <alignment horizontal="center" vertical="center" textRotation="255" shrinkToFit="1"/>
    </xf>
    <xf numFmtId="0" fontId="34" fillId="0" borderId="24" xfId="1" applyFont="1" applyBorder="1" applyAlignment="1" applyProtection="1">
      <alignment horizontal="center" vertical="center" textRotation="255" shrinkToFit="1"/>
    </xf>
    <xf numFmtId="38" fontId="29" fillId="0" borderId="13" xfId="3" applyFont="1" applyBorder="1" applyAlignment="1" applyProtection="1">
      <alignment horizontal="center" vertical="center"/>
    </xf>
    <xf numFmtId="38" fontId="29" fillId="0" borderId="14" xfId="3" applyFont="1" applyBorder="1" applyAlignment="1" applyProtection="1">
      <alignment horizontal="center" vertical="center"/>
    </xf>
    <xf numFmtId="38" fontId="29" fillId="0" borderId="15" xfId="3" applyFont="1" applyBorder="1" applyAlignment="1" applyProtection="1">
      <alignment horizontal="center" vertical="center"/>
    </xf>
    <xf numFmtId="0" fontId="33" fillId="9" borderId="19" xfId="1" applyFont="1" applyFill="1" applyBorder="1" applyAlignment="1" applyProtection="1">
      <alignment horizontal="center" vertical="center" textRotation="255"/>
    </xf>
    <xf numFmtId="0" fontId="33" fillId="9" borderId="21" xfId="1" applyFont="1" applyFill="1" applyBorder="1" applyAlignment="1" applyProtection="1">
      <alignment horizontal="center" vertical="center" textRotation="255"/>
    </xf>
    <xf numFmtId="0" fontId="33" fillId="9" borderId="26" xfId="1" applyFont="1" applyFill="1" applyBorder="1" applyAlignment="1" applyProtection="1">
      <alignment horizontal="center" vertical="center" textRotation="255"/>
    </xf>
    <xf numFmtId="0" fontId="33" fillId="9" borderId="27" xfId="1" applyFont="1" applyFill="1" applyBorder="1" applyAlignment="1" applyProtection="1">
      <alignment horizontal="center" vertical="center" textRotation="255"/>
    </xf>
    <xf numFmtId="0" fontId="33" fillId="9" borderId="22" xfId="1" applyFont="1" applyFill="1" applyBorder="1" applyAlignment="1" applyProtection="1">
      <alignment horizontal="center" vertical="center" textRotation="255"/>
    </xf>
    <xf numFmtId="0" fontId="33" fillId="9" borderId="24" xfId="1" applyFont="1" applyFill="1" applyBorder="1" applyAlignment="1" applyProtection="1">
      <alignment horizontal="center" vertical="center" textRotation="255"/>
    </xf>
    <xf numFmtId="0" fontId="29" fillId="0" borderId="19" xfId="1" applyFont="1" applyBorder="1" applyAlignment="1" applyProtection="1">
      <alignment horizontal="center" vertical="center"/>
    </xf>
    <xf numFmtId="0" fontId="29" fillId="0" borderId="21" xfId="1" applyFont="1" applyBorder="1" applyAlignment="1" applyProtection="1">
      <alignment horizontal="center" vertical="center"/>
    </xf>
    <xf numFmtId="0" fontId="29" fillId="0" borderId="22" xfId="1" applyFont="1" applyBorder="1" applyAlignment="1" applyProtection="1">
      <alignment horizontal="center" vertical="center"/>
    </xf>
    <xf numFmtId="0" fontId="29" fillId="0" borderId="24" xfId="1" applyFont="1" applyBorder="1" applyAlignment="1" applyProtection="1">
      <alignment horizontal="center" vertical="center"/>
    </xf>
    <xf numFmtId="0" fontId="29" fillId="0" borderId="23" xfId="1" applyFont="1" applyBorder="1" applyAlignment="1" applyProtection="1">
      <alignment horizontal="center" vertical="center"/>
    </xf>
    <xf numFmtId="0" fontId="29" fillId="0" borderId="95" xfId="1" applyFont="1" applyBorder="1" applyAlignment="1" applyProtection="1">
      <alignment horizontal="center" vertical="center"/>
    </xf>
    <xf numFmtId="0" fontId="29" fillId="0" borderId="96" xfId="1" applyFont="1" applyBorder="1" applyAlignment="1" applyProtection="1">
      <alignment horizontal="center" vertical="center"/>
    </xf>
    <xf numFmtId="0" fontId="29" fillId="0" borderId="97" xfId="1" applyFont="1" applyBorder="1" applyAlignment="1" applyProtection="1">
      <alignment horizontal="center" vertical="center"/>
    </xf>
    <xf numFmtId="0" fontId="29" fillId="0" borderId="20" xfId="1" applyFont="1" applyBorder="1" applyAlignment="1" applyProtection="1">
      <alignment horizontal="center" vertical="center"/>
    </xf>
    <xf numFmtId="0" fontId="29" fillId="0" borderId="26" xfId="1" applyFont="1" applyBorder="1" applyAlignment="1" applyProtection="1">
      <alignment horizontal="center" vertical="center"/>
    </xf>
    <xf numFmtId="0" fontId="29" fillId="0" borderId="0" xfId="1" applyFont="1" applyBorder="1" applyAlignment="1" applyProtection="1">
      <alignment horizontal="center" vertical="center"/>
    </xf>
    <xf numFmtId="0" fontId="29" fillId="0" borderId="27" xfId="1" applyFont="1" applyBorder="1" applyAlignment="1" applyProtection="1">
      <alignment horizontal="center" vertical="center"/>
    </xf>
    <xf numFmtId="0" fontId="31" fillId="0" borderId="13" xfId="1" applyFont="1" applyBorder="1" applyAlignment="1" applyProtection="1">
      <alignment horizontal="center" vertical="center"/>
    </xf>
    <xf numFmtId="0" fontId="31" fillId="0" borderId="15" xfId="1" applyFont="1" applyBorder="1" applyAlignment="1" applyProtection="1">
      <alignment horizontal="center" vertical="center"/>
    </xf>
    <xf numFmtId="0" fontId="9" fillId="0" borderId="13" xfId="1" applyFont="1" applyBorder="1" applyAlignment="1" applyProtection="1">
      <alignment horizontal="left" vertical="center"/>
    </xf>
    <xf numFmtId="0" fontId="9" fillId="0" borderId="14" xfId="1" applyFont="1" applyBorder="1" applyAlignment="1" applyProtection="1">
      <alignment horizontal="left" vertical="center"/>
    </xf>
    <xf numFmtId="0" fontId="9" fillId="0" borderId="15" xfId="1" applyFont="1" applyBorder="1" applyAlignment="1" applyProtection="1">
      <alignment horizontal="left" vertical="center"/>
    </xf>
    <xf numFmtId="0" fontId="8" fillId="0" borderId="19" xfId="1" applyFont="1" applyBorder="1" applyAlignment="1" applyProtection="1">
      <alignment horizontal="center" vertical="center"/>
    </xf>
    <xf numFmtId="0" fontId="8" fillId="0" borderId="20" xfId="1" applyFont="1" applyBorder="1" applyAlignment="1" applyProtection="1">
      <alignment horizontal="center" vertical="center"/>
    </xf>
    <xf numFmtId="0" fontId="8" fillId="0" borderId="21" xfId="1" applyFont="1" applyBorder="1" applyAlignment="1" applyProtection="1">
      <alignment horizontal="center" vertical="center"/>
    </xf>
    <xf numFmtId="0" fontId="8" fillId="0" borderId="22" xfId="1" applyFont="1" applyBorder="1" applyAlignment="1" applyProtection="1">
      <alignment horizontal="center" vertical="center"/>
    </xf>
    <xf numFmtId="0" fontId="8" fillId="0" borderId="23" xfId="1"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4" xfId="1" applyFont="1" applyBorder="1" applyAlignment="1" applyProtection="1">
      <alignment horizontal="center" vertical="center"/>
    </xf>
    <xf numFmtId="0" fontId="8" fillId="0" borderId="15" xfId="1" applyFont="1" applyBorder="1" applyAlignment="1" applyProtection="1">
      <alignment horizontal="center" vertical="center"/>
    </xf>
    <xf numFmtId="0" fontId="30" fillId="0" borderId="13" xfId="1" applyFont="1" applyBorder="1" applyAlignment="1" applyProtection="1">
      <alignment horizontal="center" vertical="center"/>
    </xf>
    <xf numFmtId="0" fontId="30" fillId="0" borderId="14" xfId="1" applyFont="1" applyBorder="1" applyAlignment="1" applyProtection="1">
      <alignment horizontal="center" vertical="center"/>
    </xf>
    <xf numFmtId="0" fontId="30" fillId="0" borderId="93" xfId="1" applyFont="1" applyBorder="1" applyAlignment="1" applyProtection="1">
      <alignment horizontal="center" vertical="center"/>
    </xf>
    <xf numFmtId="38" fontId="8" fillId="0" borderId="84" xfId="3" applyFont="1" applyBorder="1" applyAlignment="1" applyProtection="1">
      <alignment horizontal="center" vertical="center"/>
    </xf>
    <xf numFmtId="38" fontId="8" fillId="0" borderId="85" xfId="3" applyFont="1" applyBorder="1" applyAlignment="1" applyProtection="1">
      <alignment horizontal="center" vertical="center"/>
    </xf>
    <xf numFmtId="38" fontId="8" fillId="0" borderId="86" xfId="3" applyFont="1" applyBorder="1" applyAlignment="1" applyProtection="1">
      <alignment horizontal="center" vertical="center"/>
    </xf>
    <xf numFmtId="38" fontId="8" fillId="0" borderId="94" xfId="3" applyFont="1" applyBorder="1" applyAlignment="1" applyProtection="1">
      <alignment horizontal="center" vertical="center"/>
    </xf>
    <xf numFmtId="38" fontId="8" fillId="0" borderId="14" xfId="3" applyFont="1" applyBorder="1" applyAlignment="1" applyProtection="1">
      <alignment horizontal="center" vertical="center"/>
    </xf>
    <xf numFmtId="38" fontId="8" fillId="0" borderId="15" xfId="3" applyFont="1" applyBorder="1" applyAlignment="1" applyProtection="1">
      <alignment horizontal="center" vertical="center"/>
    </xf>
    <xf numFmtId="0" fontId="30" fillId="0" borderId="15" xfId="1" applyFont="1" applyBorder="1" applyAlignment="1" applyProtection="1">
      <alignment horizontal="center" vertical="center"/>
    </xf>
    <xf numFmtId="0" fontId="29" fillId="0" borderId="19" xfId="1" applyFont="1" applyBorder="1" applyAlignment="1" applyProtection="1">
      <alignment horizontal="center" vertical="center" wrapText="1"/>
    </xf>
    <xf numFmtId="0" fontId="29" fillId="0" borderId="21" xfId="1" applyFont="1" applyBorder="1" applyAlignment="1" applyProtection="1">
      <alignment horizontal="center" vertical="center" wrapText="1"/>
    </xf>
    <xf numFmtId="0" fontId="29" fillId="0" borderId="26" xfId="1" applyFont="1" applyBorder="1" applyAlignment="1" applyProtection="1">
      <alignment horizontal="center" vertical="center" wrapText="1"/>
    </xf>
    <xf numFmtId="0" fontId="29" fillId="0" borderId="27" xfId="1" applyFont="1" applyBorder="1" applyAlignment="1" applyProtection="1">
      <alignment horizontal="center" vertical="center" wrapText="1"/>
    </xf>
    <xf numFmtId="0" fontId="29" fillId="0" borderId="22" xfId="1" applyFont="1" applyBorder="1" applyAlignment="1" applyProtection="1">
      <alignment horizontal="center" vertical="center" wrapText="1"/>
    </xf>
    <xf numFmtId="0" fontId="29" fillId="0" borderId="24" xfId="1" applyFont="1" applyBorder="1" applyAlignment="1" applyProtection="1">
      <alignment horizontal="center" vertical="center" wrapText="1"/>
    </xf>
    <xf numFmtId="38" fontId="9" fillId="0" borderId="90" xfId="3" applyFont="1" applyBorder="1" applyAlignment="1" applyProtection="1">
      <alignment horizontal="center" vertical="center"/>
    </xf>
    <xf numFmtId="38" fontId="9" fillId="0" borderId="91" xfId="3" applyFont="1" applyBorder="1" applyAlignment="1" applyProtection="1">
      <alignment horizontal="center" vertical="center"/>
    </xf>
    <xf numFmtId="38" fontId="9" fillId="0" borderId="92" xfId="3" applyFont="1" applyBorder="1" applyAlignment="1" applyProtection="1">
      <alignment horizontal="center" vertical="center"/>
    </xf>
    <xf numFmtId="38" fontId="9" fillId="0" borderId="13" xfId="3" applyFont="1" applyBorder="1" applyAlignment="1" applyProtection="1">
      <alignment horizontal="center" vertical="center"/>
    </xf>
    <xf numFmtId="38" fontId="9" fillId="0" borderId="14" xfId="3" applyFont="1" applyBorder="1" applyAlignment="1" applyProtection="1">
      <alignment horizontal="center" vertical="center"/>
    </xf>
    <xf numFmtId="38" fontId="9" fillId="0" borderId="15" xfId="3" applyFont="1" applyBorder="1" applyAlignment="1" applyProtection="1">
      <alignment horizontal="center" vertical="center"/>
    </xf>
    <xf numFmtId="0" fontId="7" fillId="2" borderId="13" xfId="1" applyFont="1" applyFill="1" applyBorder="1" applyAlignment="1" applyProtection="1">
      <alignment horizontal="left" vertical="center"/>
    </xf>
    <xf numFmtId="0" fontId="7" fillId="2" borderId="14" xfId="1" applyFont="1" applyFill="1" applyBorder="1" applyAlignment="1" applyProtection="1">
      <alignment horizontal="left" vertical="center"/>
    </xf>
    <xf numFmtId="0" fontId="7" fillId="2" borderId="15" xfId="1" applyFont="1" applyFill="1" applyBorder="1" applyAlignment="1" applyProtection="1">
      <alignment horizontal="left" vertical="center"/>
    </xf>
    <xf numFmtId="0" fontId="7" fillId="2" borderId="7" xfId="1" applyFont="1" applyFill="1" applyBorder="1" applyAlignment="1" applyProtection="1">
      <alignment horizontal="center" vertical="center"/>
    </xf>
    <xf numFmtId="176" fontId="7" fillId="2" borderId="13" xfId="1" applyNumberFormat="1" applyFont="1" applyFill="1" applyBorder="1" applyAlignment="1" applyProtection="1">
      <alignment horizontal="right" vertical="center"/>
    </xf>
    <xf numFmtId="176" fontId="7" fillId="2" borderId="14" xfId="1" applyNumberFormat="1" applyFont="1" applyFill="1" applyBorder="1" applyAlignment="1" applyProtection="1">
      <alignment horizontal="right" vertical="center"/>
    </xf>
    <xf numFmtId="176" fontId="7" fillId="2" borderId="15" xfId="1" applyNumberFormat="1" applyFont="1" applyFill="1" applyBorder="1" applyAlignment="1" applyProtection="1">
      <alignment horizontal="right" vertical="center"/>
    </xf>
    <xf numFmtId="176" fontId="7" fillId="2" borderId="22" xfId="1" applyNumberFormat="1" applyFont="1" applyFill="1" applyBorder="1" applyAlignment="1" applyProtection="1">
      <alignment horizontal="right" vertical="center"/>
    </xf>
    <xf numFmtId="176" fontId="7" fillId="2" borderId="23" xfId="1" applyNumberFormat="1" applyFont="1" applyFill="1" applyBorder="1" applyAlignment="1" applyProtection="1">
      <alignment horizontal="right" vertical="center"/>
    </xf>
    <xf numFmtId="176" fontId="7" fillId="2" borderId="24" xfId="1" applyNumberFormat="1" applyFont="1" applyFill="1" applyBorder="1" applyAlignment="1" applyProtection="1">
      <alignment horizontal="right" vertical="center"/>
    </xf>
    <xf numFmtId="0" fontId="7" fillId="2" borderId="13" xfId="1" applyFont="1" applyFill="1" applyBorder="1" applyAlignment="1" applyProtection="1">
      <alignment horizontal="center" vertical="center"/>
    </xf>
    <xf numFmtId="176" fontId="7" fillId="2" borderId="87" xfId="1" applyNumberFormat="1" applyFont="1" applyFill="1" applyBorder="1" applyAlignment="1" applyProtection="1">
      <alignment horizontal="right" vertical="center"/>
    </xf>
    <xf numFmtId="176" fontId="7" fillId="2" borderId="88" xfId="1" applyNumberFormat="1" applyFont="1" applyFill="1" applyBorder="1" applyAlignment="1" applyProtection="1">
      <alignment horizontal="right" vertical="center"/>
    </xf>
    <xf numFmtId="176" fontId="7" fillId="2" borderId="89" xfId="1" applyNumberFormat="1" applyFont="1" applyFill="1" applyBorder="1" applyAlignment="1" applyProtection="1">
      <alignment horizontal="right" vertical="center"/>
    </xf>
    <xf numFmtId="38" fontId="9" fillId="0" borderId="7" xfId="3" applyFont="1" applyBorder="1" applyAlignment="1" applyProtection="1">
      <alignment horizontal="center" vertical="center"/>
    </xf>
    <xf numFmtId="38" fontId="8" fillId="0" borderId="7" xfId="3" applyFont="1" applyBorder="1" applyAlignment="1" applyProtection="1">
      <alignment horizontal="center" vertical="center"/>
    </xf>
    <xf numFmtId="176" fontId="7" fillId="2" borderId="19" xfId="1" applyNumberFormat="1" applyFont="1" applyFill="1" applyBorder="1" applyAlignment="1" applyProtection="1">
      <alignment horizontal="right" vertical="center"/>
    </xf>
    <xf numFmtId="176" fontId="7" fillId="2" borderId="20" xfId="1" applyNumberFormat="1" applyFont="1" applyFill="1" applyBorder="1" applyAlignment="1" applyProtection="1">
      <alignment horizontal="right" vertical="center"/>
    </xf>
    <xf numFmtId="176" fontId="7" fillId="2" borderId="84" xfId="1" applyNumberFormat="1" applyFont="1" applyFill="1" applyBorder="1" applyAlignment="1" applyProtection="1">
      <alignment horizontal="right" vertical="center"/>
    </xf>
    <xf numFmtId="176" fontId="7" fillId="2" borderId="85" xfId="1" applyNumberFormat="1" applyFont="1" applyFill="1" applyBorder="1" applyAlignment="1" applyProtection="1">
      <alignment horizontal="right" vertical="center"/>
    </xf>
    <xf numFmtId="176" fontId="7" fillId="2" borderId="86" xfId="1" applyNumberFormat="1" applyFont="1" applyFill="1" applyBorder="1" applyAlignment="1" applyProtection="1">
      <alignment horizontal="right" vertical="center"/>
    </xf>
    <xf numFmtId="0" fontId="4" fillId="3" borderId="13" xfId="1" applyFont="1" applyFill="1" applyBorder="1" applyAlignment="1" applyProtection="1">
      <alignment horizontal="center" vertical="center"/>
    </xf>
    <xf numFmtId="0" fontId="4" fillId="3" borderId="14" xfId="1" applyFont="1" applyFill="1" applyBorder="1" applyAlignment="1" applyProtection="1">
      <alignment horizontal="center" vertical="center"/>
    </xf>
    <xf numFmtId="0" fontId="4" fillId="3" borderId="15"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19" xfId="1" applyFont="1" applyFill="1" applyBorder="1" applyAlignment="1" applyProtection="1">
      <alignment horizontal="center" vertical="center"/>
    </xf>
    <xf numFmtId="0" fontId="4" fillId="3" borderId="20" xfId="1" applyFont="1" applyFill="1" applyBorder="1" applyAlignment="1" applyProtection="1">
      <alignment horizontal="center" vertical="center"/>
    </xf>
    <xf numFmtId="0" fontId="4" fillId="3" borderId="21"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31" fillId="0" borderId="7" xfId="1" applyFont="1" applyBorder="1" applyAlignment="1" applyProtection="1">
      <alignment horizontal="center" vertical="center"/>
    </xf>
    <xf numFmtId="176" fontId="7" fillId="2" borderId="78" xfId="1" applyNumberFormat="1" applyFont="1" applyFill="1" applyBorder="1" applyAlignment="1" applyProtection="1">
      <alignment horizontal="right" vertical="center"/>
    </xf>
    <xf numFmtId="176" fontId="7" fillId="2" borderId="79" xfId="1" applyNumberFormat="1" applyFont="1" applyFill="1" applyBorder="1" applyAlignment="1" applyProtection="1">
      <alignment horizontal="right" vertical="center"/>
    </xf>
    <xf numFmtId="176" fontId="7" fillId="2" borderId="80" xfId="1" applyNumberFormat="1" applyFont="1" applyFill="1" applyBorder="1" applyAlignment="1" applyProtection="1">
      <alignment horizontal="right" vertical="center"/>
    </xf>
    <xf numFmtId="0" fontId="7" fillId="2" borderId="15" xfId="1" applyFont="1" applyFill="1" applyBorder="1" applyAlignment="1" applyProtection="1">
      <alignment horizontal="center" vertical="center"/>
    </xf>
    <xf numFmtId="0" fontId="29" fillId="0" borderId="7" xfId="1" applyFont="1" applyBorder="1" applyAlignment="1" applyProtection="1">
      <alignment horizontal="center" vertical="center"/>
    </xf>
    <xf numFmtId="0" fontId="31" fillId="0" borderId="25" xfId="1" applyFont="1" applyBorder="1" applyAlignment="1" applyProtection="1">
      <alignment horizontal="center" vertical="center"/>
    </xf>
    <xf numFmtId="0" fontId="30" fillId="0" borderId="7" xfId="1" applyFont="1" applyBorder="1" applyAlignment="1" applyProtection="1">
      <alignment horizontal="center" vertical="center"/>
    </xf>
    <xf numFmtId="38" fontId="8" fillId="0" borderId="81" xfId="3" applyFont="1" applyBorder="1" applyAlignment="1" applyProtection="1">
      <alignment horizontal="center" vertical="center"/>
    </xf>
    <xf numFmtId="38" fontId="8" fillId="0" borderId="82" xfId="3" applyFont="1" applyBorder="1" applyAlignment="1" applyProtection="1">
      <alignment horizontal="center" vertical="center"/>
    </xf>
    <xf numFmtId="38" fontId="8" fillId="0" borderId="83" xfId="3" applyFont="1" applyBorder="1" applyAlignment="1" applyProtection="1">
      <alignment horizontal="center" vertical="center"/>
    </xf>
    <xf numFmtId="0" fontId="21" fillId="0" borderId="0" xfId="1" applyFont="1" applyAlignment="1" applyProtection="1">
      <alignment horizontal="center" vertical="center"/>
    </xf>
    <xf numFmtId="0" fontId="20" fillId="0" borderId="0" xfId="1" applyFont="1" applyAlignment="1" applyProtection="1">
      <alignment horizontal="left" vertical="center"/>
    </xf>
    <xf numFmtId="0" fontId="29" fillId="0" borderId="7" xfId="1" applyFont="1" applyBorder="1" applyAlignment="1" applyProtection="1">
      <alignment horizontal="center" vertical="center" wrapText="1"/>
    </xf>
    <xf numFmtId="0" fontId="29" fillId="0" borderId="25" xfId="1" applyFont="1" applyBorder="1" applyAlignment="1" applyProtection="1">
      <alignment horizontal="center" vertical="center" wrapText="1"/>
    </xf>
    <xf numFmtId="0" fontId="30" fillId="0" borderId="7" xfId="1" applyFont="1" applyBorder="1" applyAlignment="1" applyProtection="1">
      <alignment horizontal="center" vertical="center" textRotation="255"/>
    </xf>
    <xf numFmtId="0" fontId="30" fillId="0" borderId="25" xfId="1" applyFont="1" applyBorder="1" applyAlignment="1" applyProtection="1">
      <alignment horizontal="center" vertical="center" textRotation="255"/>
    </xf>
    <xf numFmtId="0" fontId="8" fillId="0" borderId="7" xfId="1" applyFont="1" applyBorder="1" applyAlignment="1" applyProtection="1">
      <alignment horizontal="center" vertical="center"/>
    </xf>
    <xf numFmtId="0" fontId="31" fillId="0" borderId="7" xfId="1" applyFont="1" applyBorder="1" applyAlignment="1" applyProtection="1">
      <alignment horizontal="center" vertical="center" textRotation="255"/>
    </xf>
    <xf numFmtId="0" fontId="31" fillId="0" borderId="25" xfId="1" applyFont="1" applyBorder="1" applyAlignment="1" applyProtection="1">
      <alignment horizontal="center" vertical="center" textRotation="255"/>
    </xf>
    <xf numFmtId="0" fontId="17" fillId="0" borderId="7" xfId="1" applyFont="1" applyBorder="1" applyAlignment="1" applyProtection="1">
      <alignment horizontal="center" vertical="center"/>
    </xf>
    <xf numFmtId="0" fontId="4" fillId="2" borderId="7" xfId="1" applyFont="1" applyFill="1" applyBorder="1" applyAlignment="1" applyProtection="1">
      <alignment horizontal="center" vertical="center"/>
    </xf>
    <xf numFmtId="0" fontId="4" fillId="0" borderId="7" xfId="1" applyFont="1" applyBorder="1" applyAlignment="1" applyProtection="1">
      <alignment horizontal="center" vertical="center"/>
    </xf>
  </cellXfs>
  <cellStyles count="4">
    <cellStyle name="桁区切り" xfId="3" builtinId="6"/>
    <cellStyle name="桁区切り 2" xfId="2" xr:uid="{FAFDC355-BA9F-4D19-BBC7-5158A46DBB62}"/>
    <cellStyle name="標準" xfId="0" builtinId="0"/>
    <cellStyle name="標準 2" xfId="1" xr:uid="{C9A99334-F853-4361-9E8E-01CF99771FA4}"/>
  </cellStyles>
  <dxfs count="0"/>
  <tableStyles count="0" defaultTableStyle="TableStyleMedium2" defaultPivotStyle="PivotStyleLight16"/>
  <colors>
    <mruColors>
      <color rgb="FFCCECFF"/>
      <color rgb="FFFF66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13607</xdr:colOff>
      <xdr:row>9</xdr:row>
      <xdr:rowOff>13608</xdr:rowOff>
    </xdr:from>
    <xdr:to>
      <xdr:col>42</xdr:col>
      <xdr:colOff>11205</xdr:colOff>
      <xdr:row>56</xdr:row>
      <xdr:rowOff>0</xdr:rowOff>
    </xdr:to>
    <xdr:cxnSp macro="">
      <xdr:nvCxnSpPr>
        <xdr:cNvPr id="2" name="直線矢印コネクタ 1">
          <a:extLst>
            <a:ext uri="{FF2B5EF4-FFF2-40B4-BE49-F238E27FC236}">
              <a16:creationId xmlns:a16="http://schemas.microsoft.com/office/drawing/2014/main" id="{E8A4BE36-A173-4D19-840A-CC9555F84C8E}"/>
            </a:ext>
          </a:extLst>
        </xdr:cNvPr>
        <xdr:cNvCxnSpPr/>
      </xdr:nvCxnSpPr>
      <xdr:spPr>
        <a:xfrm flipH="1" flipV="1">
          <a:off x="8243207" y="2156733"/>
          <a:ext cx="4569598" cy="11178267"/>
        </a:xfrm>
        <a:prstGeom prst="straightConnector1">
          <a:avLst/>
        </a:prstGeom>
        <a:ln w="31750">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13607</xdr:colOff>
      <xdr:row>10</xdr:row>
      <xdr:rowOff>27215</xdr:rowOff>
    </xdr:from>
    <xdr:to>
      <xdr:col>42</xdr:col>
      <xdr:colOff>0</xdr:colOff>
      <xdr:row>23</xdr:row>
      <xdr:rowOff>0</xdr:rowOff>
    </xdr:to>
    <xdr:cxnSp macro="">
      <xdr:nvCxnSpPr>
        <xdr:cNvPr id="3" name="直線矢印コネクタ 2">
          <a:extLst>
            <a:ext uri="{FF2B5EF4-FFF2-40B4-BE49-F238E27FC236}">
              <a16:creationId xmlns:a16="http://schemas.microsoft.com/office/drawing/2014/main" id="{C0FFB4C4-CBE1-4216-ADD2-08634F950B62}"/>
            </a:ext>
          </a:extLst>
        </xdr:cNvPr>
        <xdr:cNvCxnSpPr/>
      </xdr:nvCxnSpPr>
      <xdr:spPr>
        <a:xfrm flipH="1" flipV="1">
          <a:off x="6719207" y="2408465"/>
          <a:ext cx="6082393" cy="306841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13608</xdr:colOff>
      <xdr:row>9</xdr:row>
      <xdr:rowOff>0</xdr:rowOff>
    </xdr:from>
    <xdr:to>
      <xdr:col>39</xdr:col>
      <xdr:colOff>11206</xdr:colOff>
      <xdr:row>11</xdr:row>
      <xdr:rowOff>13607</xdr:rowOff>
    </xdr:to>
    <xdr:cxnSp macro="">
      <xdr:nvCxnSpPr>
        <xdr:cNvPr id="4" name="直線矢印コネクタ 3">
          <a:extLst>
            <a:ext uri="{FF2B5EF4-FFF2-40B4-BE49-F238E27FC236}">
              <a16:creationId xmlns:a16="http://schemas.microsoft.com/office/drawing/2014/main" id="{96C09A5D-9AAF-47B6-973F-6486AD671117}"/>
            </a:ext>
          </a:extLst>
        </xdr:cNvPr>
        <xdr:cNvCxnSpPr/>
      </xdr:nvCxnSpPr>
      <xdr:spPr>
        <a:xfrm flipH="1">
          <a:off x="5195208" y="2143125"/>
          <a:ext cx="6703198" cy="489857"/>
        </a:xfrm>
        <a:prstGeom prst="straightConnector1">
          <a:avLst/>
        </a:prstGeom>
        <a:ln w="317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156882</xdr:colOff>
      <xdr:row>33</xdr:row>
      <xdr:rowOff>112060</xdr:rowOff>
    </xdr:from>
    <xdr:to>
      <xdr:col>60</xdr:col>
      <xdr:colOff>89647</xdr:colOff>
      <xdr:row>37</xdr:row>
      <xdr:rowOff>168088</xdr:rowOff>
    </xdr:to>
    <xdr:sp macro="" textlink="">
      <xdr:nvSpPr>
        <xdr:cNvPr id="5" name="正方形/長方形 4">
          <a:extLst>
            <a:ext uri="{FF2B5EF4-FFF2-40B4-BE49-F238E27FC236}">
              <a16:creationId xmlns:a16="http://schemas.microsoft.com/office/drawing/2014/main" id="{E7D5C85F-2DBA-456D-803C-080B5092B69C}"/>
            </a:ext>
          </a:extLst>
        </xdr:cNvPr>
        <xdr:cNvSpPr/>
      </xdr:nvSpPr>
      <xdr:spPr>
        <a:xfrm>
          <a:off x="11654117" y="7877736"/>
          <a:ext cx="6589059" cy="99732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ｺﾞｼｯｸE" panose="020B0900000000000000" pitchFamily="50" charset="-128"/>
              <a:ea typeface="HGPｺﾞｼｯｸE" panose="020B0900000000000000" pitchFamily="50" charset="-128"/>
            </a:rPr>
            <a:t>確定申告書の用紙を確認し、レイアウト適宜直せ。</a:t>
          </a:r>
          <a:endParaRPr kumimoji="1" lang="en-US" altLang="ja-JP" sz="2400">
            <a:solidFill>
              <a:srgbClr val="FF0000"/>
            </a:solidFill>
            <a:latin typeface="HGPｺﾞｼｯｸE" panose="020B0900000000000000" pitchFamily="50" charset="-128"/>
            <a:ea typeface="HGPｺﾞｼｯｸE" panose="020B0900000000000000" pitchFamily="50" charset="-128"/>
          </a:endParaRPr>
        </a:p>
        <a:p>
          <a:pPr algn="l"/>
          <a:r>
            <a:rPr kumimoji="1" lang="ja-JP" altLang="en-US" sz="2400">
              <a:solidFill>
                <a:srgbClr val="FF0000"/>
              </a:solidFill>
              <a:latin typeface="HGPｺﾞｼｯｸE" panose="020B0900000000000000" pitchFamily="50" charset="-128"/>
              <a:ea typeface="HGPｺﾞｼｯｸE" panose="020B0900000000000000" pitchFamily="50" charset="-128"/>
            </a:rPr>
            <a:t>公開する前に再度、細部を確認して！！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ken000n/Desktop/&#9734;&#22269;&#20445;&#31246;&#35430;&#31639;&#97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算R3"/>
      <sheetName val="試算R2改"/>
      <sheetName val="試算R2"/>
      <sheetName val="試算31"/>
      <sheetName val="試算30"/>
      <sheetName val="試算 29"/>
      <sheetName val="所得算出表"/>
      <sheetName val="試算"/>
    </sheetNames>
    <sheetDataSet>
      <sheetData sheetId="0" refreshError="1"/>
      <sheetData sheetId="1" refreshError="1"/>
      <sheetData sheetId="2"/>
      <sheetData sheetId="3"/>
      <sheetData sheetId="4"/>
      <sheetData sheetId="5"/>
      <sheetData sheetId="6">
        <row r="21">
          <cell r="G21">
            <v>1619000</v>
          </cell>
          <cell r="H21">
            <v>1619999</v>
          </cell>
          <cell r="I21">
            <v>969000</v>
          </cell>
        </row>
        <row r="22">
          <cell r="G22">
            <v>1620000</v>
          </cell>
          <cell r="H22">
            <v>1621999</v>
          </cell>
          <cell r="I22">
            <v>970000</v>
          </cell>
        </row>
        <row r="23">
          <cell r="G23">
            <v>1622000</v>
          </cell>
          <cell r="H23">
            <v>1623999</v>
          </cell>
          <cell r="I23">
            <v>972000</v>
          </cell>
        </row>
        <row r="24">
          <cell r="G24">
            <v>1624000</v>
          </cell>
          <cell r="H24">
            <v>1627999</v>
          </cell>
          <cell r="I24">
            <v>974000</v>
          </cell>
        </row>
        <row r="25">
          <cell r="G25">
            <v>1628000</v>
          </cell>
          <cell r="H25">
            <v>1631999</v>
          </cell>
          <cell r="I25">
            <v>976800</v>
          </cell>
        </row>
        <row r="26">
          <cell r="G26">
            <v>1632000</v>
          </cell>
          <cell r="H26">
            <v>1635999</v>
          </cell>
          <cell r="I26">
            <v>979200</v>
          </cell>
        </row>
        <row r="27">
          <cell r="G27">
            <v>1636000</v>
          </cell>
          <cell r="H27">
            <v>1639999</v>
          </cell>
          <cell r="I27">
            <v>981600</v>
          </cell>
        </row>
        <row r="28">
          <cell r="G28">
            <v>1640000</v>
          </cell>
          <cell r="H28">
            <v>1643999</v>
          </cell>
          <cell r="I28">
            <v>984000</v>
          </cell>
        </row>
        <row r="29">
          <cell r="G29">
            <v>1644000</v>
          </cell>
          <cell r="H29">
            <v>1647999</v>
          </cell>
          <cell r="I29">
            <v>986400</v>
          </cell>
        </row>
        <row r="30">
          <cell r="G30">
            <v>1648000</v>
          </cell>
          <cell r="H30">
            <v>1651999</v>
          </cell>
          <cell r="I30">
            <v>988800</v>
          </cell>
        </row>
        <row r="31">
          <cell r="G31">
            <v>1652000</v>
          </cell>
          <cell r="H31">
            <v>1655999</v>
          </cell>
          <cell r="I31">
            <v>991200</v>
          </cell>
        </row>
        <row r="32">
          <cell r="G32">
            <v>1656000</v>
          </cell>
          <cell r="H32">
            <v>1659999</v>
          </cell>
          <cell r="I32">
            <v>993600</v>
          </cell>
        </row>
        <row r="33">
          <cell r="G33">
            <v>1660000</v>
          </cell>
          <cell r="H33">
            <v>1663999</v>
          </cell>
          <cell r="I33">
            <v>996000</v>
          </cell>
        </row>
        <row r="34">
          <cell r="G34">
            <v>1664000</v>
          </cell>
          <cell r="H34">
            <v>1667999</v>
          </cell>
          <cell r="I34">
            <v>998400</v>
          </cell>
        </row>
        <row r="35">
          <cell r="G35">
            <v>1668000</v>
          </cell>
          <cell r="H35">
            <v>1671999</v>
          </cell>
          <cell r="I35">
            <v>1000800</v>
          </cell>
        </row>
        <row r="36">
          <cell r="G36">
            <v>1672000</v>
          </cell>
          <cell r="H36">
            <v>1675999</v>
          </cell>
          <cell r="I36">
            <v>1003200</v>
          </cell>
        </row>
        <row r="37">
          <cell r="G37">
            <v>1676000</v>
          </cell>
          <cell r="H37">
            <v>1679999</v>
          </cell>
          <cell r="I37">
            <v>1005600</v>
          </cell>
        </row>
        <row r="38">
          <cell r="G38">
            <v>1680000</v>
          </cell>
          <cell r="H38">
            <v>1683999</v>
          </cell>
          <cell r="I38">
            <v>1008000</v>
          </cell>
        </row>
        <row r="39">
          <cell r="G39">
            <v>1684000</v>
          </cell>
          <cell r="H39">
            <v>1687999</v>
          </cell>
          <cell r="I39">
            <v>1010400</v>
          </cell>
        </row>
        <row r="40">
          <cell r="G40">
            <v>1688000</v>
          </cell>
          <cell r="H40">
            <v>1691999</v>
          </cell>
          <cell r="I40">
            <v>1012800</v>
          </cell>
        </row>
        <row r="41">
          <cell r="G41">
            <v>1692000</v>
          </cell>
          <cell r="H41">
            <v>1695999</v>
          </cell>
          <cell r="I41">
            <v>1015200</v>
          </cell>
        </row>
        <row r="42">
          <cell r="G42">
            <v>1696000</v>
          </cell>
          <cell r="H42">
            <v>1699999</v>
          </cell>
          <cell r="I42">
            <v>1017600</v>
          </cell>
        </row>
        <row r="43">
          <cell r="G43">
            <v>1700000</v>
          </cell>
          <cell r="H43">
            <v>1703999</v>
          </cell>
          <cell r="I43">
            <v>1020000</v>
          </cell>
        </row>
        <row r="44">
          <cell r="G44">
            <v>1704000</v>
          </cell>
          <cell r="H44">
            <v>1707999</v>
          </cell>
          <cell r="I44">
            <v>1022400</v>
          </cell>
        </row>
        <row r="45">
          <cell r="G45">
            <v>1708000</v>
          </cell>
          <cell r="H45">
            <v>1711999</v>
          </cell>
          <cell r="I45">
            <v>1024800</v>
          </cell>
        </row>
        <row r="46">
          <cell r="G46">
            <v>1712000</v>
          </cell>
          <cell r="H46">
            <v>1715999</v>
          </cell>
          <cell r="I46">
            <v>1027200</v>
          </cell>
        </row>
        <row r="47">
          <cell r="G47">
            <v>1716000</v>
          </cell>
          <cell r="H47">
            <v>1719999</v>
          </cell>
          <cell r="I47">
            <v>1029600</v>
          </cell>
        </row>
        <row r="48">
          <cell r="G48">
            <v>1720000</v>
          </cell>
          <cell r="H48">
            <v>1723999</v>
          </cell>
          <cell r="I48">
            <v>1032000</v>
          </cell>
        </row>
        <row r="49">
          <cell r="G49">
            <v>1724000</v>
          </cell>
          <cell r="H49">
            <v>1727999</v>
          </cell>
          <cell r="I49">
            <v>1034400</v>
          </cell>
        </row>
        <row r="50">
          <cell r="G50">
            <v>1728000</v>
          </cell>
          <cell r="H50">
            <v>1731999</v>
          </cell>
          <cell r="I50">
            <v>1036800</v>
          </cell>
        </row>
        <row r="51">
          <cell r="G51">
            <v>1732000</v>
          </cell>
          <cell r="H51">
            <v>1735999</v>
          </cell>
          <cell r="I51">
            <v>1039200</v>
          </cell>
        </row>
        <row r="52">
          <cell r="G52">
            <v>1736000</v>
          </cell>
          <cell r="H52">
            <v>1739999</v>
          </cell>
          <cell r="I52">
            <v>1041600</v>
          </cell>
        </row>
        <row r="53">
          <cell r="G53">
            <v>1740000</v>
          </cell>
          <cell r="H53">
            <v>1743999</v>
          </cell>
          <cell r="I53">
            <v>1044000</v>
          </cell>
        </row>
        <row r="54">
          <cell r="G54">
            <v>1744000</v>
          </cell>
          <cell r="H54">
            <v>1747999</v>
          </cell>
          <cell r="I54">
            <v>1046400</v>
          </cell>
        </row>
        <row r="55">
          <cell r="G55">
            <v>1748000</v>
          </cell>
          <cell r="H55">
            <v>1751999</v>
          </cell>
          <cell r="I55">
            <v>1048800</v>
          </cell>
        </row>
        <row r="56">
          <cell r="G56">
            <v>1752000</v>
          </cell>
          <cell r="H56">
            <v>1755999</v>
          </cell>
          <cell r="I56">
            <v>1051200</v>
          </cell>
        </row>
        <row r="57">
          <cell r="G57">
            <v>1756000</v>
          </cell>
          <cell r="H57">
            <v>1759999</v>
          </cell>
          <cell r="I57">
            <v>1053600</v>
          </cell>
        </row>
        <row r="58">
          <cell r="G58">
            <v>1760000</v>
          </cell>
          <cell r="H58">
            <v>1763999</v>
          </cell>
          <cell r="I58">
            <v>1056000</v>
          </cell>
        </row>
        <row r="59">
          <cell r="G59">
            <v>1764000</v>
          </cell>
          <cell r="H59">
            <v>1767999</v>
          </cell>
          <cell r="I59">
            <v>1058400</v>
          </cell>
        </row>
        <row r="60">
          <cell r="G60">
            <v>1768000</v>
          </cell>
          <cell r="H60">
            <v>1771999</v>
          </cell>
          <cell r="I60">
            <v>1060800</v>
          </cell>
        </row>
        <row r="61">
          <cell r="G61">
            <v>1772000</v>
          </cell>
          <cell r="H61">
            <v>1775999</v>
          </cell>
          <cell r="I61">
            <v>1063200</v>
          </cell>
        </row>
        <row r="62">
          <cell r="G62">
            <v>1776000</v>
          </cell>
          <cell r="H62">
            <v>1779999</v>
          </cell>
          <cell r="I62">
            <v>1065600</v>
          </cell>
        </row>
        <row r="63">
          <cell r="G63">
            <v>1780000</v>
          </cell>
          <cell r="H63">
            <v>1783999</v>
          </cell>
          <cell r="I63">
            <v>1068000</v>
          </cell>
        </row>
        <row r="64">
          <cell r="G64">
            <v>1784000</v>
          </cell>
          <cell r="H64">
            <v>1787999</v>
          </cell>
          <cell r="I64">
            <v>1070400</v>
          </cell>
        </row>
        <row r="65">
          <cell r="G65">
            <v>1788000</v>
          </cell>
          <cell r="H65">
            <v>1791999</v>
          </cell>
          <cell r="I65">
            <v>1072800</v>
          </cell>
        </row>
        <row r="66">
          <cell r="G66">
            <v>1792000</v>
          </cell>
          <cell r="H66">
            <v>1795999</v>
          </cell>
          <cell r="I66">
            <v>1075200</v>
          </cell>
        </row>
        <row r="67">
          <cell r="G67">
            <v>1796000</v>
          </cell>
          <cell r="H67">
            <v>1799999</v>
          </cell>
          <cell r="I67">
            <v>1077600</v>
          </cell>
        </row>
        <row r="68">
          <cell r="G68">
            <v>1800000</v>
          </cell>
          <cell r="H68">
            <v>1803999</v>
          </cell>
          <cell r="I68">
            <v>1080000</v>
          </cell>
        </row>
        <row r="69">
          <cell r="G69">
            <v>1804000</v>
          </cell>
          <cell r="H69">
            <v>1807999</v>
          </cell>
          <cell r="I69">
            <v>1082800</v>
          </cell>
        </row>
        <row r="70">
          <cell r="G70">
            <v>1808000</v>
          </cell>
          <cell r="H70">
            <v>1811999</v>
          </cell>
          <cell r="I70">
            <v>1085600</v>
          </cell>
        </row>
        <row r="71">
          <cell r="G71">
            <v>1812000</v>
          </cell>
          <cell r="H71">
            <v>1815999</v>
          </cell>
          <cell r="I71">
            <v>1088400</v>
          </cell>
        </row>
        <row r="72">
          <cell r="G72">
            <v>1816000</v>
          </cell>
          <cell r="H72">
            <v>1819999</v>
          </cell>
          <cell r="I72">
            <v>1091200</v>
          </cell>
        </row>
        <row r="73">
          <cell r="G73">
            <v>1820000</v>
          </cell>
          <cell r="H73">
            <v>1823999</v>
          </cell>
          <cell r="I73">
            <v>1094000</v>
          </cell>
        </row>
        <row r="74">
          <cell r="G74">
            <v>1824000</v>
          </cell>
          <cell r="H74">
            <v>1827999</v>
          </cell>
          <cell r="I74">
            <v>1096800</v>
          </cell>
        </row>
        <row r="75">
          <cell r="G75">
            <v>1828000</v>
          </cell>
          <cell r="H75">
            <v>1831999</v>
          </cell>
          <cell r="I75">
            <v>1099600</v>
          </cell>
        </row>
        <row r="76">
          <cell r="G76">
            <v>1832000</v>
          </cell>
          <cell r="H76">
            <v>1835999</v>
          </cell>
          <cell r="I76">
            <v>1102400</v>
          </cell>
        </row>
        <row r="77">
          <cell r="G77">
            <v>1836000</v>
          </cell>
          <cell r="H77">
            <v>1839999</v>
          </cell>
          <cell r="I77">
            <v>1105200</v>
          </cell>
        </row>
        <row r="78">
          <cell r="G78">
            <v>1840000</v>
          </cell>
          <cell r="H78">
            <v>1843999</v>
          </cell>
          <cell r="I78">
            <v>1108000</v>
          </cell>
        </row>
        <row r="79">
          <cell r="G79">
            <v>1844000</v>
          </cell>
          <cell r="H79">
            <v>1847999</v>
          </cell>
          <cell r="I79">
            <v>1110800</v>
          </cell>
        </row>
        <row r="80">
          <cell r="G80">
            <v>1848000</v>
          </cell>
          <cell r="H80">
            <v>1851999</v>
          </cell>
          <cell r="I80">
            <v>1113600</v>
          </cell>
        </row>
        <row r="81">
          <cell r="G81">
            <v>1852000</v>
          </cell>
          <cell r="H81">
            <v>1855999</v>
          </cell>
          <cell r="I81">
            <v>1116400</v>
          </cell>
        </row>
        <row r="82">
          <cell r="G82">
            <v>1856000</v>
          </cell>
          <cell r="H82">
            <v>1859999</v>
          </cell>
          <cell r="I82">
            <v>1119200</v>
          </cell>
        </row>
        <row r="83">
          <cell r="G83">
            <v>1860000</v>
          </cell>
          <cell r="H83">
            <v>1863999</v>
          </cell>
          <cell r="I83">
            <v>1122000</v>
          </cell>
        </row>
        <row r="84">
          <cell r="G84">
            <v>1864000</v>
          </cell>
          <cell r="H84">
            <v>1867999</v>
          </cell>
          <cell r="I84">
            <v>1124800</v>
          </cell>
        </row>
        <row r="85">
          <cell r="G85">
            <v>1868000</v>
          </cell>
          <cell r="H85">
            <v>1871999</v>
          </cell>
          <cell r="I85">
            <v>1127600</v>
          </cell>
        </row>
        <row r="86">
          <cell r="G86">
            <v>1872000</v>
          </cell>
          <cell r="H86">
            <v>1875999</v>
          </cell>
          <cell r="I86">
            <v>1130400</v>
          </cell>
        </row>
        <row r="87">
          <cell r="G87">
            <v>1876000</v>
          </cell>
          <cell r="H87">
            <v>1879999</v>
          </cell>
          <cell r="I87">
            <v>1133200</v>
          </cell>
        </row>
        <row r="88">
          <cell r="G88">
            <v>1880000</v>
          </cell>
          <cell r="H88">
            <v>1883999</v>
          </cell>
          <cell r="I88">
            <v>1136000</v>
          </cell>
        </row>
        <row r="89">
          <cell r="G89">
            <v>1884000</v>
          </cell>
          <cell r="H89">
            <v>1887999</v>
          </cell>
          <cell r="I89">
            <v>1138800</v>
          </cell>
        </row>
        <row r="90">
          <cell r="G90">
            <v>1888000</v>
          </cell>
          <cell r="H90">
            <v>1891999</v>
          </cell>
          <cell r="I90">
            <v>1141600</v>
          </cell>
        </row>
        <row r="91">
          <cell r="G91">
            <v>1892000</v>
          </cell>
          <cell r="H91">
            <v>1895999</v>
          </cell>
          <cell r="I91">
            <v>1144400</v>
          </cell>
        </row>
        <row r="92">
          <cell r="G92">
            <v>1896000</v>
          </cell>
          <cell r="H92">
            <v>1899999</v>
          </cell>
          <cell r="I92">
            <v>1147200</v>
          </cell>
        </row>
        <row r="93">
          <cell r="G93">
            <v>1900000</v>
          </cell>
          <cell r="H93">
            <v>1903999</v>
          </cell>
          <cell r="I93">
            <v>1150000</v>
          </cell>
        </row>
        <row r="94">
          <cell r="G94">
            <v>1904000</v>
          </cell>
          <cell r="H94">
            <v>1907999</v>
          </cell>
          <cell r="I94">
            <v>1152800</v>
          </cell>
        </row>
        <row r="95">
          <cell r="G95">
            <v>1908000</v>
          </cell>
          <cell r="H95">
            <v>1911999</v>
          </cell>
          <cell r="I95">
            <v>1155600</v>
          </cell>
        </row>
        <row r="96">
          <cell r="G96">
            <v>1912000</v>
          </cell>
          <cell r="H96">
            <v>1915999</v>
          </cell>
          <cell r="I96">
            <v>1158400</v>
          </cell>
        </row>
        <row r="97">
          <cell r="G97">
            <v>1916000</v>
          </cell>
          <cell r="H97">
            <v>1919999</v>
          </cell>
          <cell r="I97">
            <v>1161200</v>
          </cell>
        </row>
        <row r="98">
          <cell r="G98">
            <v>1920000</v>
          </cell>
          <cell r="H98">
            <v>1923999</v>
          </cell>
          <cell r="I98">
            <v>1164000</v>
          </cell>
        </row>
        <row r="99">
          <cell r="G99">
            <v>1924000</v>
          </cell>
          <cell r="H99">
            <v>1927999</v>
          </cell>
          <cell r="I99">
            <v>1166800</v>
          </cell>
        </row>
        <row r="100">
          <cell r="G100">
            <v>1928000</v>
          </cell>
          <cell r="H100">
            <v>1931999</v>
          </cell>
          <cell r="I100">
            <v>1169600</v>
          </cell>
        </row>
        <row r="101">
          <cell r="G101">
            <v>1932000</v>
          </cell>
          <cell r="H101">
            <v>1935999</v>
          </cell>
          <cell r="I101">
            <v>1172400</v>
          </cell>
        </row>
        <row r="102">
          <cell r="G102">
            <v>1936000</v>
          </cell>
          <cell r="H102">
            <v>1939999</v>
          </cell>
          <cell r="I102">
            <v>1175200</v>
          </cell>
        </row>
        <row r="103">
          <cell r="G103">
            <v>1940000</v>
          </cell>
          <cell r="H103">
            <v>1943999</v>
          </cell>
          <cell r="I103">
            <v>1178000</v>
          </cell>
        </row>
        <row r="104">
          <cell r="G104">
            <v>1944000</v>
          </cell>
          <cell r="H104">
            <v>1947999</v>
          </cell>
          <cell r="I104">
            <v>1180800</v>
          </cell>
        </row>
        <row r="105">
          <cell r="G105">
            <v>1948000</v>
          </cell>
          <cell r="H105">
            <v>1951999</v>
          </cell>
          <cell r="I105">
            <v>1183600</v>
          </cell>
        </row>
        <row r="106">
          <cell r="G106">
            <v>1952000</v>
          </cell>
          <cell r="H106">
            <v>1955999</v>
          </cell>
          <cell r="I106">
            <v>1186400</v>
          </cell>
        </row>
        <row r="107">
          <cell r="G107">
            <v>1956000</v>
          </cell>
          <cell r="H107">
            <v>1959999</v>
          </cell>
          <cell r="I107">
            <v>1189200</v>
          </cell>
        </row>
        <row r="108">
          <cell r="G108">
            <v>1960000</v>
          </cell>
          <cell r="H108">
            <v>1963999</v>
          </cell>
          <cell r="I108">
            <v>1192000</v>
          </cell>
        </row>
        <row r="109">
          <cell r="G109">
            <v>1964000</v>
          </cell>
          <cell r="H109">
            <v>1967999</v>
          </cell>
          <cell r="I109">
            <v>1194800</v>
          </cell>
        </row>
        <row r="110">
          <cell r="G110">
            <v>1968000</v>
          </cell>
          <cell r="H110">
            <v>1971999</v>
          </cell>
          <cell r="I110">
            <v>1197600</v>
          </cell>
        </row>
        <row r="111">
          <cell r="G111">
            <v>1972000</v>
          </cell>
          <cell r="H111">
            <v>1975999</v>
          </cell>
          <cell r="I111">
            <v>1200400</v>
          </cell>
        </row>
        <row r="112">
          <cell r="G112">
            <v>1976000</v>
          </cell>
          <cell r="H112">
            <v>1979999</v>
          </cell>
          <cell r="I112">
            <v>1203200</v>
          </cell>
        </row>
        <row r="113">
          <cell r="G113">
            <v>1980000</v>
          </cell>
          <cell r="H113">
            <v>1983999</v>
          </cell>
          <cell r="I113">
            <v>1206000</v>
          </cell>
        </row>
        <row r="114">
          <cell r="G114">
            <v>1984000</v>
          </cell>
          <cell r="H114">
            <v>1987999</v>
          </cell>
          <cell r="I114">
            <v>1208800</v>
          </cell>
        </row>
        <row r="115">
          <cell r="G115">
            <v>1988000</v>
          </cell>
          <cell r="H115">
            <v>1991999</v>
          </cell>
          <cell r="I115">
            <v>1211600</v>
          </cell>
        </row>
        <row r="116">
          <cell r="G116">
            <v>1992000</v>
          </cell>
          <cell r="H116">
            <v>1995999</v>
          </cell>
          <cell r="I116">
            <v>1214400</v>
          </cell>
        </row>
        <row r="117">
          <cell r="G117">
            <v>1996000</v>
          </cell>
          <cell r="H117">
            <v>1999999</v>
          </cell>
          <cell r="I117">
            <v>1217200</v>
          </cell>
        </row>
        <row r="118">
          <cell r="G118">
            <v>2000000</v>
          </cell>
          <cell r="H118">
            <v>2003999</v>
          </cell>
          <cell r="I118">
            <v>1220000</v>
          </cell>
        </row>
        <row r="119">
          <cell r="G119">
            <v>2004000</v>
          </cell>
          <cell r="H119">
            <v>2007999</v>
          </cell>
          <cell r="I119">
            <v>1222800</v>
          </cell>
        </row>
        <row r="120">
          <cell r="G120">
            <v>2008000</v>
          </cell>
          <cell r="H120">
            <v>2011999</v>
          </cell>
          <cell r="I120">
            <v>1225600</v>
          </cell>
        </row>
        <row r="121">
          <cell r="G121">
            <v>2012000</v>
          </cell>
          <cell r="H121">
            <v>2015999</v>
          </cell>
          <cell r="I121">
            <v>1228400</v>
          </cell>
        </row>
        <row r="122">
          <cell r="G122">
            <v>2016000</v>
          </cell>
          <cell r="H122">
            <v>2019999</v>
          </cell>
          <cell r="I122">
            <v>1231200</v>
          </cell>
        </row>
        <row r="123">
          <cell r="G123">
            <v>2020000</v>
          </cell>
          <cell r="H123">
            <v>2023999</v>
          </cell>
          <cell r="I123">
            <v>1234000</v>
          </cell>
        </row>
        <row r="124">
          <cell r="G124">
            <v>2024000</v>
          </cell>
          <cell r="H124">
            <v>2027999</v>
          </cell>
          <cell r="I124">
            <v>1236800</v>
          </cell>
        </row>
        <row r="125">
          <cell r="G125">
            <v>2028000</v>
          </cell>
          <cell r="H125">
            <v>2031999</v>
          </cell>
          <cell r="I125">
            <v>1239600</v>
          </cell>
        </row>
        <row r="126">
          <cell r="G126">
            <v>2032000</v>
          </cell>
          <cell r="H126">
            <v>2035999</v>
          </cell>
          <cell r="I126">
            <v>1242400</v>
          </cell>
        </row>
        <row r="127">
          <cell r="G127">
            <v>2036000</v>
          </cell>
          <cell r="H127">
            <v>2039999</v>
          </cell>
          <cell r="I127">
            <v>1245200</v>
          </cell>
        </row>
        <row r="128">
          <cell r="G128">
            <v>2040000</v>
          </cell>
          <cell r="H128">
            <v>2043999</v>
          </cell>
          <cell r="I128">
            <v>1248000</v>
          </cell>
        </row>
        <row r="129">
          <cell r="G129">
            <v>2044000</v>
          </cell>
          <cell r="H129">
            <v>2047999</v>
          </cell>
          <cell r="I129">
            <v>1250800</v>
          </cell>
        </row>
        <row r="130">
          <cell r="G130">
            <v>2048000</v>
          </cell>
          <cell r="H130">
            <v>2051999</v>
          </cell>
          <cell r="I130">
            <v>1253600</v>
          </cell>
        </row>
        <row r="131">
          <cell r="G131">
            <v>2052000</v>
          </cell>
          <cell r="H131">
            <v>2055999</v>
          </cell>
          <cell r="I131">
            <v>1256400</v>
          </cell>
        </row>
        <row r="132">
          <cell r="G132">
            <v>2056000</v>
          </cell>
          <cell r="H132">
            <v>2059999</v>
          </cell>
          <cell r="I132">
            <v>1259200</v>
          </cell>
        </row>
        <row r="133">
          <cell r="G133">
            <v>2060000</v>
          </cell>
          <cell r="H133">
            <v>2063999</v>
          </cell>
          <cell r="I133">
            <v>1262000</v>
          </cell>
        </row>
        <row r="134">
          <cell r="G134">
            <v>2064000</v>
          </cell>
          <cell r="H134">
            <v>2067999</v>
          </cell>
          <cell r="I134">
            <v>1264800</v>
          </cell>
        </row>
        <row r="135">
          <cell r="G135">
            <v>2068000</v>
          </cell>
          <cell r="H135">
            <v>2071999</v>
          </cell>
          <cell r="I135">
            <v>1267600</v>
          </cell>
        </row>
        <row r="136">
          <cell r="G136">
            <v>2072000</v>
          </cell>
          <cell r="H136">
            <v>2075999</v>
          </cell>
          <cell r="I136">
            <v>1270400</v>
          </cell>
        </row>
        <row r="137">
          <cell r="G137">
            <v>2076000</v>
          </cell>
          <cell r="H137">
            <v>2079999</v>
          </cell>
          <cell r="I137">
            <v>1273200</v>
          </cell>
        </row>
        <row r="138">
          <cell r="G138">
            <v>2080000</v>
          </cell>
          <cell r="H138">
            <v>2083999</v>
          </cell>
          <cell r="I138">
            <v>1276000</v>
          </cell>
        </row>
        <row r="139">
          <cell r="G139">
            <v>2084000</v>
          </cell>
          <cell r="H139">
            <v>2087999</v>
          </cell>
          <cell r="I139">
            <v>1278800</v>
          </cell>
        </row>
        <row r="140">
          <cell r="G140">
            <v>2088000</v>
          </cell>
          <cell r="H140">
            <v>2091999</v>
          </cell>
          <cell r="I140">
            <v>1281600</v>
          </cell>
        </row>
        <row r="141">
          <cell r="G141">
            <v>2092000</v>
          </cell>
          <cell r="H141">
            <v>2095999</v>
          </cell>
          <cell r="I141">
            <v>1284400</v>
          </cell>
        </row>
        <row r="142">
          <cell r="G142">
            <v>2096000</v>
          </cell>
          <cell r="H142">
            <v>2099999</v>
          </cell>
          <cell r="I142">
            <v>1287200</v>
          </cell>
        </row>
        <row r="143">
          <cell r="G143">
            <v>2100000</v>
          </cell>
          <cell r="H143">
            <v>2103999</v>
          </cell>
          <cell r="I143">
            <v>1290000</v>
          </cell>
        </row>
        <row r="144">
          <cell r="G144">
            <v>2104000</v>
          </cell>
          <cell r="H144">
            <v>2107999</v>
          </cell>
          <cell r="I144">
            <v>1292800</v>
          </cell>
        </row>
        <row r="145">
          <cell r="G145">
            <v>2108000</v>
          </cell>
          <cell r="H145">
            <v>2111999</v>
          </cell>
          <cell r="I145">
            <v>1295600</v>
          </cell>
        </row>
        <row r="146">
          <cell r="G146">
            <v>2112000</v>
          </cell>
          <cell r="H146">
            <v>2115999</v>
          </cell>
          <cell r="I146">
            <v>1298400</v>
          </cell>
        </row>
        <row r="147">
          <cell r="G147">
            <v>2116000</v>
          </cell>
          <cell r="H147">
            <v>2119999</v>
          </cell>
          <cell r="I147">
            <v>1301200</v>
          </cell>
        </row>
        <row r="148">
          <cell r="G148">
            <v>2120000</v>
          </cell>
          <cell r="H148">
            <v>2123999</v>
          </cell>
          <cell r="I148">
            <v>1304000</v>
          </cell>
        </row>
        <row r="149">
          <cell r="G149">
            <v>2124000</v>
          </cell>
          <cell r="H149">
            <v>2127999</v>
          </cell>
          <cell r="I149">
            <v>1306800</v>
          </cell>
        </row>
        <row r="150">
          <cell r="G150">
            <v>2128000</v>
          </cell>
          <cell r="H150">
            <v>2131999</v>
          </cell>
          <cell r="I150">
            <v>1309600</v>
          </cell>
        </row>
        <row r="151">
          <cell r="G151">
            <v>2132000</v>
          </cell>
          <cell r="H151">
            <v>2135999</v>
          </cell>
          <cell r="I151">
            <v>1312400</v>
          </cell>
        </row>
        <row r="152">
          <cell r="G152">
            <v>2136000</v>
          </cell>
          <cell r="H152">
            <v>2139999</v>
          </cell>
          <cell r="I152">
            <v>1315200</v>
          </cell>
        </row>
        <row r="153">
          <cell r="G153">
            <v>2140000</v>
          </cell>
          <cell r="H153">
            <v>2143999</v>
          </cell>
          <cell r="I153">
            <v>1318000</v>
          </cell>
        </row>
        <row r="154">
          <cell r="G154">
            <v>2144000</v>
          </cell>
          <cell r="H154">
            <v>2147999</v>
          </cell>
          <cell r="I154">
            <v>1320800</v>
          </cell>
        </row>
        <row r="155">
          <cell r="G155">
            <v>2148000</v>
          </cell>
          <cell r="H155">
            <v>2151999</v>
          </cell>
          <cell r="I155">
            <v>1323600</v>
          </cell>
        </row>
        <row r="156">
          <cell r="G156">
            <v>2152000</v>
          </cell>
          <cell r="H156">
            <v>2155999</v>
          </cell>
          <cell r="I156">
            <v>1326400</v>
          </cell>
        </row>
        <row r="157">
          <cell r="G157">
            <v>2156000</v>
          </cell>
          <cell r="H157">
            <v>2159999</v>
          </cell>
          <cell r="I157">
            <v>1329200</v>
          </cell>
        </row>
        <row r="158">
          <cell r="G158">
            <v>2160000</v>
          </cell>
          <cell r="H158">
            <v>2163999</v>
          </cell>
          <cell r="I158">
            <v>1332000</v>
          </cell>
        </row>
        <row r="159">
          <cell r="G159">
            <v>2164000</v>
          </cell>
          <cell r="H159">
            <v>2167999</v>
          </cell>
          <cell r="I159">
            <v>1334800</v>
          </cell>
        </row>
        <row r="160">
          <cell r="G160">
            <v>2168000</v>
          </cell>
          <cell r="H160">
            <v>2171999</v>
          </cell>
          <cell r="I160">
            <v>1337600</v>
          </cell>
        </row>
        <row r="161">
          <cell r="G161">
            <v>2172000</v>
          </cell>
          <cell r="H161">
            <v>2175999</v>
          </cell>
          <cell r="I161">
            <v>1340400</v>
          </cell>
        </row>
        <row r="162">
          <cell r="G162">
            <v>2176000</v>
          </cell>
          <cell r="H162">
            <v>2179999</v>
          </cell>
          <cell r="I162">
            <v>1343200</v>
          </cell>
        </row>
        <row r="163">
          <cell r="G163">
            <v>2180000</v>
          </cell>
          <cell r="H163">
            <v>2183999</v>
          </cell>
          <cell r="I163">
            <v>1346000</v>
          </cell>
        </row>
        <row r="164">
          <cell r="G164">
            <v>2184000</v>
          </cell>
          <cell r="H164">
            <v>2187999</v>
          </cell>
          <cell r="I164">
            <v>1348800</v>
          </cell>
        </row>
        <row r="165">
          <cell r="G165">
            <v>2188000</v>
          </cell>
          <cell r="H165">
            <v>2191999</v>
          </cell>
          <cell r="I165">
            <v>1351600</v>
          </cell>
        </row>
        <row r="166">
          <cell r="G166">
            <v>2192000</v>
          </cell>
          <cell r="H166">
            <v>2195999</v>
          </cell>
          <cell r="I166">
            <v>1354400</v>
          </cell>
        </row>
        <row r="167">
          <cell r="G167">
            <v>2196000</v>
          </cell>
          <cell r="H167">
            <v>2199999</v>
          </cell>
          <cell r="I167">
            <v>1357200</v>
          </cell>
        </row>
        <row r="168">
          <cell r="G168">
            <v>2200000</v>
          </cell>
          <cell r="H168">
            <v>2203999</v>
          </cell>
          <cell r="I168">
            <v>1360000</v>
          </cell>
        </row>
        <row r="169">
          <cell r="G169">
            <v>2204000</v>
          </cell>
          <cell r="H169">
            <v>2207999</v>
          </cell>
          <cell r="I169">
            <v>1362800</v>
          </cell>
        </row>
        <row r="170">
          <cell r="G170">
            <v>2208000</v>
          </cell>
          <cell r="H170">
            <v>2211999</v>
          </cell>
          <cell r="I170">
            <v>1365600</v>
          </cell>
        </row>
        <row r="171">
          <cell r="G171">
            <v>2212000</v>
          </cell>
          <cell r="H171">
            <v>2215999</v>
          </cell>
          <cell r="I171">
            <v>1368400</v>
          </cell>
        </row>
        <row r="172">
          <cell r="G172">
            <v>2216000</v>
          </cell>
          <cell r="H172">
            <v>2219999</v>
          </cell>
          <cell r="I172">
            <v>1371200</v>
          </cell>
        </row>
        <row r="173">
          <cell r="G173">
            <v>2220000</v>
          </cell>
          <cell r="H173">
            <v>2223999</v>
          </cell>
          <cell r="I173">
            <v>1374000</v>
          </cell>
        </row>
        <row r="174">
          <cell r="G174">
            <v>2224000</v>
          </cell>
          <cell r="H174">
            <v>2227999</v>
          </cell>
          <cell r="I174">
            <v>1376800</v>
          </cell>
        </row>
        <row r="175">
          <cell r="G175">
            <v>2228000</v>
          </cell>
          <cell r="H175">
            <v>2231999</v>
          </cell>
          <cell r="I175">
            <v>1379600</v>
          </cell>
        </row>
        <row r="176">
          <cell r="G176">
            <v>2232000</v>
          </cell>
          <cell r="H176">
            <v>2235999</v>
          </cell>
          <cell r="I176">
            <v>1382400</v>
          </cell>
        </row>
        <row r="177">
          <cell r="G177">
            <v>2236000</v>
          </cell>
          <cell r="H177">
            <v>2239999</v>
          </cell>
          <cell r="I177">
            <v>1385200</v>
          </cell>
        </row>
        <row r="178">
          <cell r="G178">
            <v>2240000</v>
          </cell>
          <cell r="H178">
            <v>2243999</v>
          </cell>
          <cell r="I178">
            <v>1388000</v>
          </cell>
        </row>
        <row r="179">
          <cell r="G179">
            <v>2244000</v>
          </cell>
          <cell r="H179">
            <v>2247999</v>
          </cell>
          <cell r="I179">
            <v>1390800</v>
          </cell>
        </row>
        <row r="180">
          <cell r="G180">
            <v>2248000</v>
          </cell>
          <cell r="H180">
            <v>2251999</v>
          </cell>
          <cell r="I180">
            <v>1393600</v>
          </cell>
        </row>
        <row r="181">
          <cell r="G181">
            <v>2252000</v>
          </cell>
          <cell r="H181">
            <v>2255999</v>
          </cell>
          <cell r="I181">
            <v>1396400</v>
          </cell>
        </row>
        <row r="182">
          <cell r="G182">
            <v>2256000</v>
          </cell>
          <cell r="H182">
            <v>2259999</v>
          </cell>
          <cell r="I182">
            <v>1399200</v>
          </cell>
        </row>
        <row r="183">
          <cell r="G183">
            <v>2260000</v>
          </cell>
          <cell r="H183">
            <v>2263999</v>
          </cell>
          <cell r="I183">
            <v>1402000</v>
          </cell>
        </row>
        <row r="184">
          <cell r="G184">
            <v>2264000</v>
          </cell>
          <cell r="H184">
            <v>2267999</v>
          </cell>
          <cell r="I184">
            <v>1404800</v>
          </cell>
        </row>
        <row r="185">
          <cell r="G185">
            <v>2268000</v>
          </cell>
          <cell r="H185">
            <v>2271999</v>
          </cell>
          <cell r="I185">
            <v>1407600</v>
          </cell>
        </row>
        <row r="186">
          <cell r="G186">
            <v>2272000</v>
          </cell>
          <cell r="H186">
            <v>2275999</v>
          </cell>
          <cell r="I186">
            <v>1410400</v>
          </cell>
        </row>
        <row r="187">
          <cell r="G187">
            <v>2276000</v>
          </cell>
          <cell r="H187">
            <v>2279999</v>
          </cell>
          <cell r="I187">
            <v>1413200</v>
          </cell>
        </row>
        <row r="188">
          <cell r="G188">
            <v>2280000</v>
          </cell>
          <cell r="H188">
            <v>2283999</v>
          </cell>
          <cell r="I188">
            <v>1416000</v>
          </cell>
        </row>
        <row r="189">
          <cell r="G189">
            <v>2284000</v>
          </cell>
          <cell r="H189">
            <v>2287999</v>
          </cell>
          <cell r="I189">
            <v>1418800</v>
          </cell>
        </row>
        <row r="190">
          <cell r="G190">
            <v>2288000</v>
          </cell>
          <cell r="H190">
            <v>2291999</v>
          </cell>
          <cell r="I190">
            <v>1421600</v>
          </cell>
        </row>
        <row r="191">
          <cell r="G191">
            <v>2292000</v>
          </cell>
          <cell r="H191">
            <v>2295999</v>
          </cell>
          <cell r="I191">
            <v>1424400</v>
          </cell>
        </row>
        <row r="192">
          <cell r="G192">
            <v>2296000</v>
          </cell>
          <cell r="H192">
            <v>2299999</v>
          </cell>
          <cell r="I192">
            <v>1427200</v>
          </cell>
        </row>
        <row r="193">
          <cell r="G193">
            <v>2300000</v>
          </cell>
          <cell r="H193">
            <v>2303999</v>
          </cell>
          <cell r="I193">
            <v>1430000</v>
          </cell>
        </row>
        <row r="194">
          <cell r="G194">
            <v>2304000</v>
          </cell>
          <cell r="H194">
            <v>2307999</v>
          </cell>
          <cell r="I194">
            <v>1432800</v>
          </cell>
        </row>
        <row r="195">
          <cell r="G195">
            <v>2308000</v>
          </cell>
          <cell r="H195">
            <v>2311999</v>
          </cell>
          <cell r="I195">
            <v>1435600</v>
          </cell>
        </row>
        <row r="196">
          <cell r="G196">
            <v>2312000</v>
          </cell>
          <cell r="H196">
            <v>2315999</v>
          </cell>
          <cell r="I196">
            <v>1438400</v>
          </cell>
        </row>
        <row r="197">
          <cell r="G197">
            <v>2316000</v>
          </cell>
          <cell r="H197">
            <v>2319999</v>
          </cell>
          <cell r="I197">
            <v>1441200</v>
          </cell>
        </row>
        <row r="198">
          <cell r="G198">
            <v>2320000</v>
          </cell>
          <cell r="H198">
            <v>2323999</v>
          </cell>
          <cell r="I198">
            <v>1444000</v>
          </cell>
        </row>
        <row r="199">
          <cell r="G199">
            <v>2324000</v>
          </cell>
          <cell r="H199">
            <v>2327999</v>
          </cell>
          <cell r="I199">
            <v>1446800</v>
          </cell>
        </row>
        <row r="200">
          <cell r="G200">
            <v>2328000</v>
          </cell>
          <cell r="H200">
            <v>2331999</v>
          </cell>
          <cell r="I200">
            <v>1449600</v>
          </cell>
        </row>
        <row r="201">
          <cell r="G201">
            <v>2332000</v>
          </cell>
          <cell r="H201">
            <v>2335999</v>
          </cell>
          <cell r="I201">
            <v>1452400</v>
          </cell>
        </row>
        <row r="202">
          <cell r="G202">
            <v>2336000</v>
          </cell>
          <cell r="H202">
            <v>2339999</v>
          </cell>
          <cell r="I202">
            <v>1455200</v>
          </cell>
        </row>
        <row r="203">
          <cell r="G203">
            <v>2340000</v>
          </cell>
          <cell r="H203">
            <v>2343999</v>
          </cell>
          <cell r="I203">
            <v>1458000</v>
          </cell>
        </row>
        <row r="204">
          <cell r="G204">
            <v>2344000</v>
          </cell>
          <cell r="H204">
            <v>2347999</v>
          </cell>
          <cell r="I204">
            <v>1460800</v>
          </cell>
        </row>
        <row r="205">
          <cell r="G205">
            <v>2348000</v>
          </cell>
          <cell r="H205">
            <v>2351999</v>
          </cell>
          <cell r="I205">
            <v>1463600</v>
          </cell>
        </row>
        <row r="206">
          <cell r="G206">
            <v>2352000</v>
          </cell>
          <cell r="H206">
            <v>2355999</v>
          </cell>
          <cell r="I206">
            <v>1466400</v>
          </cell>
        </row>
        <row r="207">
          <cell r="G207">
            <v>2356000</v>
          </cell>
          <cell r="H207">
            <v>2359999</v>
          </cell>
          <cell r="I207">
            <v>1469200</v>
          </cell>
        </row>
        <row r="208">
          <cell r="G208">
            <v>2360000</v>
          </cell>
          <cell r="H208">
            <v>2363999</v>
          </cell>
          <cell r="I208">
            <v>1472000</v>
          </cell>
        </row>
        <row r="209">
          <cell r="G209">
            <v>2364000</v>
          </cell>
          <cell r="H209">
            <v>2367999</v>
          </cell>
          <cell r="I209">
            <v>1474800</v>
          </cell>
        </row>
        <row r="210">
          <cell r="G210">
            <v>2368000</v>
          </cell>
          <cell r="H210">
            <v>2371999</v>
          </cell>
          <cell r="I210">
            <v>1477600</v>
          </cell>
        </row>
        <row r="211">
          <cell r="G211">
            <v>2372000</v>
          </cell>
          <cell r="H211">
            <v>2375999</v>
          </cell>
          <cell r="I211">
            <v>1480400</v>
          </cell>
        </row>
        <row r="212">
          <cell r="G212">
            <v>2376000</v>
          </cell>
          <cell r="H212">
            <v>2379999</v>
          </cell>
          <cell r="I212">
            <v>1483200</v>
          </cell>
        </row>
        <row r="213">
          <cell r="G213">
            <v>2380000</v>
          </cell>
          <cell r="H213">
            <v>2383999</v>
          </cell>
          <cell r="I213">
            <v>1486000</v>
          </cell>
        </row>
        <row r="214">
          <cell r="G214">
            <v>2384000</v>
          </cell>
          <cell r="H214">
            <v>2387999</v>
          </cell>
          <cell r="I214">
            <v>1488800</v>
          </cell>
        </row>
        <row r="215">
          <cell r="G215">
            <v>2388000</v>
          </cell>
          <cell r="H215">
            <v>2391999</v>
          </cell>
          <cell r="I215">
            <v>1491600</v>
          </cell>
        </row>
        <row r="216">
          <cell r="G216">
            <v>2392000</v>
          </cell>
          <cell r="H216">
            <v>2395999</v>
          </cell>
          <cell r="I216">
            <v>1494400</v>
          </cell>
        </row>
        <row r="217">
          <cell r="G217">
            <v>2396000</v>
          </cell>
          <cell r="H217">
            <v>2399999</v>
          </cell>
          <cell r="I217">
            <v>1497200</v>
          </cell>
        </row>
        <row r="218">
          <cell r="G218">
            <v>2400000</v>
          </cell>
          <cell r="H218">
            <v>2403999</v>
          </cell>
          <cell r="I218">
            <v>1500000</v>
          </cell>
        </row>
        <row r="219">
          <cell r="G219">
            <v>2404000</v>
          </cell>
          <cell r="H219">
            <v>2407999</v>
          </cell>
          <cell r="I219">
            <v>1502800</v>
          </cell>
        </row>
        <row r="220">
          <cell r="G220">
            <v>2408000</v>
          </cell>
          <cell r="H220">
            <v>2411999</v>
          </cell>
          <cell r="I220">
            <v>1505600</v>
          </cell>
        </row>
        <row r="221">
          <cell r="G221">
            <v>2412000</v>
          </cell>
          <cell r="H221">
            <v>2415999</v>
          </cell>
          <cell r="I221">
            <v>1508400</v>
          </cell>
        </row>
        <row r="222">
          <cell r="G222">
            <v>2416000</v>
          </cell>
          <cell r="H222">
            <v>2419999</v>
          </cell>
          <cell r="I222">
            <v>1511200</v>
          </cell>
        </row>
        <row r="223">
          <cell r="G223">
            <v>2420000</v>
          </cell>
          <cell r="H223">
            <v>2423999</v>
          </cell>
          <cell r="I223">
            <v>1514000</v>
          </cell>
        </row>
        <row r="224">
          <cell r="G224">
            <v>2424000</v>
          </cell>
          <cell r="H224">
            <v>2427999</v>
          </cell>
          <cell r="I224">
            <v>1516800</v>
          </cell>
        </row>
        <row r="225">
          <cell r="G225">
            <v>2428000</v>
          </cell>
          <cell r="H225">
            <v>2431999</v>
          </cell>
          <cell r="I225">
            <v>1519600</v>
          </cell>
        </row>
        <row r="226">
          <cell r="G226">
            <v>2432000</v>
          </cell>
          <cell r="H226">
            <v>2435999</v>
          </cell>
          <cell r="I226">
            <v>1522400</v>
          </cell>
        </row>
        <row r="227">
          <cell r="G227">
            <v>2436000</v>
          </cell>
          <cell r="H227">
            <v>2439999</v>
          </cell>
          <cell r="I227">
            <v>1525200</v>
          </cell>
        </row>
        <row r="228">
          <cell r="G228">
            <v>2440000</v>
          </cell>
          <cell r="H228">
            <v>2443999</v>
          </cell>
          <cell r="I228">
            <v>1528000</v>
          </cell>
        </row>
        <row r="229">
          <cell r="G229">
            <v>2444000</v>
          </cell>
          <cell r="H229">
            <v>2447999</v>
          </cell>
          <cell r="I229">
            <v>1530800</v>
          </cell>
        </row>
        <row r="230">
          <cell r="G230">
            <v>2448000</v>
          </cell>
          <cell r="H230">
            <v>2451999</v>
          </cell>
          <cell r="I230">
            <v>1533600</v>
          </cell>
        </row>
        <row r="231">
          <cell r="G231">
            <v>2452000</v>
          </cell>
          <cell r="H231">
            <v>2455999</v>
          </cell>
          <cell r="I231">
            <v>1536400</v>
          </cell>
        </row>
        <row r="232">
          <cell r="G232">
            <v>2456000</v>
          </cell>
          <cell r="H232">
            <v>2459999</v>
          </cell>
          <cell r="I232">
            <v>1539200</v>
          </cell>
        </row>
        <row r="233">
          <cell r="G233">
            <v>2460000</v>
          </cell>
          <cell r="H233">
            <v>2463999</v>
          </cell>
          <cell r="I233">
            <v>1542000</v>
          </cell>
        </row>
        <row r="234">
          <cell r="G234">
            <v>2464000</v>
          </cell>
          <cell r="H234">
            <v>2467999</v>
          </cell>
          <cell r="I234">
            <v>1544800</v>
          </cell>
        </row>
        <row r="235">
          <cell r="G235">
            <v>2468000</v>
          </cell>
          <cell r="H235">
            <v>2471999</v>
          </cell>
          <cell r="I235">
            <v>1547600</v>
          </cell>
        </row>
        <row r="236">
          <cell r="G236">
            <v>2472000</v>
          </cell>
          <cell r="H236">
            <v>2475999</v>
          </cell>
          <cell r="I236">
            <v>1550400</v>
          </cell>
        </row>
        <row r="237">
          <cell r="G237">
            <v>2476000</v>
          </cell>
          <cell r="H237">
            <v>2479999</v>
          </cell>
          <cell r="I237">
            <v>1553200</v>
          </cell>
        </row>
        <row r="238">
          <cell r="G238">
            <v>2480000</v>
          </cell>
          <cell r="H238">
            <v>2483999</v>
          </cell>
          <cell r="I238">
            <v>1556000</v>
          </cell>
        </row>
        <row r="239">
          <cell r="G239">
            <v>2484000</v>
          </cell>
          <cell r="H239">
            <v>2487999</v>
          </cell>
          <cell r="I239">
            <v>1558800</v>
          </cell>
        </row>
        <row r="240">
          <cell r="G240">
            <v>2488000</v>
          </cell>
          <cell r="H240">
            <v>2491999</v>
          </cell>
          <cell r="I240">
            <v>1561600</v>
          </cell>
        </row>
        <row r="241">
          <cell r="G241">
            <v>2492000</v>
          </cell>
          <cell r="H241">
            <v>2495999</v>
          </cell>
          <cell r="I241">
            <v>1564400</v>
          </cell>
        </row>
        <row r="242">
          <cell r="G242">
            <v>2496000</v>
          </cell>
          <cell r="H242">
            <v>2499999</v>
          </cell>
          <cell r="I242">
            <v>1567200</v>
          </cell>
        </row>
        <row r="243">
          <cell r="G243">
            <v>2500000</v>
          </cell>
          <cell r="H243">
            <v>2503999</v>
          </cell>
          <cell r="I243">
            <v>1570000</v>
          </cell>
        </row>
        <row r="244">
          <cell r="G244">
            <v>2504000</v>
          </cell>
          <cell r="H244">
            <v>2507999</v>
          </cell>
          <cell r="I244">
            <v>1572800</v>
          </cell>
        </row>
        <row r="245">
          <cell r="G245">
            <v>2508000</v>
          </cell>
          <cell r="H245">
            <v>2511999</v>
          </cell>
          <cell r="I245">
            <v>1575600</v>
          </cell>
        </row>
        <row r="246">
          <cell r="G246">
            <v>2512000</v>
          </cell>
          <cell r="H246">
            <v>2515999</v>
          </cell>
          <cell r="I246">
            <v>1578400</v>
          </cell>
        </row>
        <row r="247">
          <cell r="G247">
            <v>2516000</v>
          </cell>
          <cell r="H247">
            <v>2519999</v>
          </cell>
          <cell r="I247">
            <v>1581200</v>
          </cell>
        </row>
        <row r="248">
          <cell r="G248">
            <v>2520000</v>
          </cell>
          <cell r="H248">
            <v>2523999</v>
          </cell>
          <cell r="I248">
            <v>1584000</v>
          </cell>
        </row>
        <row r="249">
          <cell r="G249">
            <v>2524000</v>
          </cell>
          <cell r="H249">
            <v>2527999</v>
          </cell>
          <cell r="I249">
            <v>1586800</v>
          </cell>
        </row>
        <row r="250">
          <cell r="G250">
            <v>2528000</v>
          </cell>
          <cell r="H250">
            <v>2531999</v>
          </cell>
          <cell r="I250">
            <v>1589600</v>
          </cell>
        </row>
        <row r="251">
          <cell r="G251">
            <v>2532000</v>
          </cell>
          <cell r="H251">
            <v>2535999</v>
          </cell>
          <cell r="I251">
            <v>1592400</v>
          </cell>
        </row>
        <row r="252">
          <cell r="G252">
            <v>2536000</v>
          </cell>
          <cell r="H252">
            <v>2539999</v>
          </cell>
          <cell r="I252">
            <v>1595200</v>
          </cell>
        </row>
        <row r="253">
          <cell r="G253">
            <v>2540000</v>
          </cell>
          <cell r="H253">
            <v>2543999</v>
          </cell>
          <cell r="I253">
            <v>1598000</v>
          </cell>
        </row>
        <row r="254">
          <cell r="G254">
            <v>2544000</v>
          </cell>
          <cell r="H254">
            <v>2547999</v>
          </cell>
          <cell r="I254">
            <v>1600800</v>
          </cell>
        </row>
        <row r="255">
          <cell r="G255">
            <v>2548000</v>
          </cell>
          <cell r="H255">
            <v>2551999</v>
          </cell>
          <cell r="I255">
            <v>1603600</v>
          </cell>
        </row>
        <row r="256">
          <cell r="G256">
            <v>2552000</v>
          </cell>
          <cell r="H256">
            <v>2555999</v>
          </cell>
          <cell r="I256">
            <v>1606400</v>
          </cell>
        </row>
        <row r="257">
          <cell r="G257">
            <v>2556000</v>
          </cell>
          <cell r="H257">
            <v>2559999</v>
          </cell>
          <cell r="I257">
            <v>1609200</v>
          </cell>
        </row>
        <row r="258">
          <cell r="G258">
            <v>2560000</v>
          </cell>
          <cell r="H258">
            <v>2563999</v>
          </cell>
          <cell r="I258">
            <v>1612000</v>
          </cell>
        </row>
        <row r="259">
          <cell r="G259">
            <v>2564000</v>
          </cell>
          <cell r="H259">
            <v>2567999</v>
          </cell>
          <cell r="I259">
            <v>1614800</v>
          </cell>
        </row>
        <row r="260">
          <cell r="G260">
            <v>2568000</v>
          </cell>
          <cell r="H260">
            <v>2571999</v>
          </cell>
          <cell r="I260">
            <v>1617600</v>
          </cell>
        </row>
        <row r="261">
          <cell r="G261">
            <v>2572000</v>
          </cell>
          <cell r="H261">
            <v>2575999</v>
          </cell>
          <cell r="I261">
            <v>1620400</v>
          </cell>
        </row>
        <row r="262">
          <cell r="G262">
            <v>2576000</v>
          </cell>
          <cell r="H262">
            <v>2579999</v>
          </cell>
          <cell r="I262">
            <v>1623200</v>
          </cell>
        </row>
        <row r="263">
          <cell r="G263">
            <v>2580000</v>
          </cell>
          <cell r="H263">
            <v>2583999</v>
          </cell>
          <cell r="I263">
            <v>1626000</v>
          </cell>
        </row>
        <row r="264">
          <cell r="G264">
            <v>2584000</v>
          </cell>
          <cell r="H264">
            <v>2587999</v>
          </cell>
          <cell r="I264">
            <v>1628800</v>
          </cell>
        </row>
        <row r="265">
          <cell r="G265">
            <v>2588000</v>
          </cell>
          <cell r="H265">
            <v>2591999</v>
          </cell>
          <cell r="I265">
            <v>1631600</v>
          </cell>
        </row>
        <row r="266">
          <cell r="G266">
            <v>2592000</v>
          </cell>
          <cell r="H266">
            <v>2595999</v>
          </cell>
          <cell r="I266">
            <v>1634400</v>
          </cell>
        </row>
        <row r="267">
          <cell r="G267">
            <v>2596000</v>
          </cell>
          <cell r="H267">
            <v>2599999</v>
          </cell>
          <cell r="I267">
            <v>1637200</v>
          </cell>
        </row>
        <row r="268">
          <cell r="G268">
            <v>2600000</v>
          </cell>
          <cell r="H268">
            <v>2603999</v>
          </cell>
          <cell r="I268">
            <v>1640000</v>
          </cell>
        </row>
        <row r="269">
          <cell r="G269">
            <v>2604000</v>
          </cell>
          <cell r="H269">
            <v>2607999</v>
          </cell>
          <cell r="I269">
            <v>1642800</v>
          </cell>
        </row>
        <row r="270">
          <cell r="G270">
            <v>2608000</v>
          </cell>
          <cell r="H270">
            <v>2611999</v>
          </cell>
          <cell r="I270">
            <v>1645600</v>
          </cell>
        </row>
        <row r="271">
          <cell r="G271">
            <v>2612000</v>
          </cell>
          <cell r="H271">
            <v>2615999</v>
          </cell>
          <cell r="I271">
            <v>1648400</v>
          </cell>
        </row>
        <row r="272">
          <cell r="G272">
            <v>2616000</v>
          </cell>
          <cell r="H272">
            <v>2619999</v>
          </cell>
          <cell r="I272">
            <v>1651200</v>
          </cell>
        </row>
        <row r="273">
          <cell r="G273">
            <v>2620000</v>
          </cell>
          <cell r="H273">
            <v>2623999</v>
          </cell>
          <cell r="I273">
            <v>1654000</v>
          </cell>
        </row>
        <row r="274">
          <cell r="G274">
            <v>2624000</v>
          </cell>
          <cell r="H274">
            <v>2627999</v>
          </cell>
          <cell r="I274">
            <v>1656800</v>
          </cell>
        </row>
        <row r="275">
          <cell r="G275">
            <v>2628000</v>
          </cell>
          <cell r="H275">
            <v>2631999</v>
          </cell>
          <cell r="I275">
            <v>1659600</v>
          </cell>
        </row>
        <row r="276">
          <cell r="G276">
            <v>2632000</v>
          </cell>
          <cell r="H276">
            <v>2635999</v>
          </cell>
          <cell r="I276">
            <v>1662400</v>
          </cell>
        </row>
        <row r="277">
          <cell r="G277">
            <v>2636000</v>
          </cell>
          <cell r="H277">
            <v>2639999</v>
          </cell>
          <cell r="I277">
            <v>1665200</v>
          </cell>
        </row>
        <row r="278">
          <cell r="G278">
            <v>2640000</v>
          </cell>
          <cell r="H278">
            <v>2643999</v>
          </cell>
          <cell r="I278">
            <v>1668000</v>
          </cell>
        </row>
        <row r="279">
          <cell r="G279">
            <v>2644000</v>
          </cell>
          <cell r="H279">
            <v>2647999</v>
          </cell>
          <cell r="I279">
            <v>1670800</v>
          </cell>
        </row>
        <row r="280">
          <cell r="G280">
            <v>2648000</v>
          </cell>
          <cell r="H280">
            <v>2651999</v>
          </cell>
          <cell r="I280">
            <v>1673600</v>
          </cell>
        </row>
        <row r="281">
          <cell r="G281">
            <v>2652000</v>
          </cell>
          <cell r="H281">
            <v>2655999</v>
          </cell>
          <cell r="I281">
            <v>1676400</v>
          </cell>
        </row>
        <row r="282">
          <cell r="G282">
            <v>2656000</v>
          </cell>
          <cell r="H282">
            <v>2659999</v>
          </cell>
          <cell r="I282">
            <v>1679200</v>
          </cell>
        </row>
        <row r="283">
          <cell r="G283">
            <v>2660000</v>
          </cell>
          <cell r="H283">
            <v>2663999</v>
          </cell>
          <cell r="I283">
            <v>1682000</v>
          </cell>
        </row>
        <row r="284">
          <cell r="G284">
            <v>2664000</v>
          </cell>
          <cell r="H284">
            <v>2667999</v>
          </cell>
          <cell r="I284">
            <v>1684800</v>
          </cell>
        </row>
        <row r="285">
          <cell r="G285">
            <v>2668000</v>
          </cell>
          <cell r="H285">
            <v>2671999</v>
          </cell>
          <cell r="I285">
            <v>1687600</v>
          </cell>
        </row>
        <row r="286">
          <cell r="G286">
            <v>2672000</v>
          </cell>
          <cell r="H286">
            <v>2675999</v>
          </cell>
          <cell r="I286">
            <v>1690400</v>
          </cell>
        </row>
        <row r="287">
          <cell r="G287">
            <v>2676000</v>
          </cell>
          <cell r="H287">
            <v>2679999</v>
          </cell>
          <cell r="I287">
            <v>1693200</v>
          </cell>
        </row>
        <row r="288">
          <cell r="G288">
            <v>2680000</v>
          </cell>
          <cell r="H288">
            <v>2683999</v>
          </cell>
          <cell r="I288">
            <v>1696000</v>
          </cell>
        </row>
        <row r="289">
          <cell r="G289">
            <v>2684000</v>
          </cell>
          <cell r="H289">
            <v>2687999</v>
          </cell>
          <cell r="I289">
            <v>1698800</v>
          </cell>
        </row>
        <row r="290">
          <cell r="G290">
            <v>2688000</v>
          </cell>
          <cell r="H290">
            <v>2691999</v>
          </cell>
          <cell r="I290">
            <v>1701600</v>
          </cell>
        </row>
        <row r="291">
          <cell r="G291">
            <v>2692000</v>
          </cell>
          <cell r="H291">
            <v>2695999</v>
          </cell>
          <cell r="I291">
            <v>1704400</v>
          </cell>
        </row>
        <row r="292">
          <cell r="G292">
            <v>2696000</v>
          </cell>
          <cell r="H292">
            <v>2699999</v>
          </cell>
          <cell r="I292">
            <v>1707200</v>
          </cell>
        </row>
        <row r="293">
          <cell r="G293">
            <v>2700000</v>
          </cell>
          <cell r="H293">
            <v>2703999</v>
          </cell>
          <cell r="I293">
            <v>1710000</v>
          </cell>
        </row>
        <row r="294">
          <cell r="G294">
            <v>2704000</v>
          </cell>
          <cell r="H294">
            <v>2707999</v>
          </cell>
          <cell r="I294">
            <v>1712800</v>
          </cell>
        </row>
        <row r="295">
          <cell r="G295">
            <v>2708000</v>
          </cell>
          <cell r="H295">
            <v>2711999</v>
          </cell>
          <cell r="I295">
            <v>1715600</v>
          </cell>
        </row>
        <row r="296">
          <cell r="G296">
            <v>2712000</v>
          </cell>
          <cell r="H296">
            <v>2715999</v>
          </cell>
          <cell r="I296">
            <v>1718400</v>
          </cell>
        </row>
        <row r="297">
          <cell r="G297">
            <v>2716000</v>
          </cell>
          <cell r="H297">
            <v>2719999</v>
          </cell>
          <cell r="I297">
            <v>1721200</v>
          </cell>
        </row>
        <row r="298">
          <cell r="G298">
            <v>2720000</v>
          </cell>
          <cell r="H298">
            <v>2723999</v>
          </cell>
          <cell r="I298">
            <v>1724000</v>
          </cell>
        </row>
        <row r="299">
          <cell r="G299">
            <v>2724000</v>
          </cell>
          <cell r="H299">
            <v>2727999</v>
          </cell>
          <cell r="I299">
            <v>1726800</v>
          </cell>
        </row>
        <row r="300">
          <cell r="G300">
            <v>2728000</v>
          </cell>
          <cell r="H300">
            <v>2731999</v>
          </cell>
          <cell r="I300">
            <v>1729600</v>
          </cell>
        </row>
        <row r="301">
          <cell r="G301">
            <v>2732000</v>
          </cell>
          <cell r="H301">
            <v>2735999</v>
          </cell>
          <cell r="I301">
            <v>1732400</v>
          </cell>
        </row>
        <row r="302">
          <cell r="G302">
            <v>2736000</v>
          </cell>
          <cell r="H302">
            <v>2739999</v>
          </cell>
          <cell r="I302">
            <v>1735200</v>
          </cell>
        </row>
        <row r="303">
          <cell r="G303">
            <v>2740000</v>
          </cell>
          <cell r="H303">
            <v>2743999</v>
          </cell>
          <cell r="I303">
            <v>1738000</v>
          </cell>
        </row>
        <row r="304">
          <cell r="G304">
            <v>2744000</v>
          </cell>
          <cell r="H304">
            <v>2747999</v>
          </cell>
          <cell r="I304">
            <v>1740800</v>
          </cell>
        </row>
        <row r="305">
          <cell r="G305">
            <v>2748000</v>
          </cell>
          <cell r="H305">
            <v>2751999</v>
          </cell>
          <cell r="I305">
            <v>1743600</v>
          </cell>
        </row>
        <row r="306">
          <cell r="G306">
            <v>2752000</v>
          </cell>
          <cell r="H306">
            <v>2755999</v>
          </cell>
          <cell r="I306">
            <v>1746400</v>
          </cell>
        </row>
        <row r="307">
          <cell r="G307">
            <v>2756000</v>
          </cell>
          <cell r="H307">
            <v>2759999</v>
          </cell>
          <cell r="I307">
            <v>1749200</v>
          </cell>
        </row>
        <row r="308">
          <cell r="G308">
            <v>2760000</v>
          </cell>
          <cell r="H308">
            <v>2763999</v>
          </cell>
          <cell r="I308">
            <v>1752000</v>
          </cell>
        </row>
        <row r="309">
          <cell r="G309">
            <v>2764000</v>
          </cell>
          <cell r="H309">
            <v>2767999</v>
          </cell>
          <cell r="I309">
            <v>1754800</v>
          </cell>
        </row>
        <row r="310">
          <cell r="G310">
            <v>2768000</v>
          </cell>
          <cell r="H310">
            <v>2771999</v>
          </cell>
          <cell r="I310">
            <v>1757600</v>
          </cell>
        </row>
        <row r="311">
          <cell r="G311">
            <v>2772000</v>
          </cell>
          <cell r="H311">
            <v>2775999</v>
          </cell>
          <cell r="I311">
            <v>1760400</v>
          </cell>
        </row>
        <row r="312">
          <cell r="G312">
            <v>2776000</v>
          </cell>
          <cell r="H312">
            <v>2779999</v>
          </cell>
          <cell r="I312">
            <v>1763200</v>
          </cell>
        </row>
        <row r="313">
          <cell r="G313">
            <v>2780000</v>
          </cell>
          <cell r="H313">
            <v>2783999</v>
          </cell>
          <cell r="I313">
            <v>1766000</v>
          </cell>
        </row>
        <row r="314">
          <cell r="G314">
            <v>2784000</v>
          </cell>
          <cell r="H314">
            <v>2787999</v>
          </cell>
          <cell r="I314">
            <v>1768800</v>
          </cell>
        </row>
        <row r="315">
          <cell r="G315">
            <v>2788000</v>
          </cell>
          <cell r="H315">
            <v>2791999</v>
          </cell>
          <cell r="I315">
            <v>1771600</v>
          </cell>
        </row>
        <row r="316">
          <cell r="G316">
            <v>2792000</v>
          </cell>
          <cell r="H316">
            <v>2795999</v>
          </cell>
          <cell r="I316">
            <v>1774400</v>
          </cell>
        </row>
        <row r="317">
          <cell r="G317">
            <v>2796000</v>
          </cell>
          <cell r="H317">
            <v>2799999</v>
          </cell>
          <cell r="I317">
            <v>1777200</v>
          </cell>
        </row>
        <row r="318">
          <cell r="G318">
            <v>2800000</v>
          </cell>
          <cell r="H318">
            <v>2803999</v>
          </cell>
          <cell r="I318">
            <v>1780000</v>
          </cell>
        </row>
        <row r="319">
          <cell r="G319">
            <v>2804000</v>
          </cell>
          <cell r="H319">
            <v>2807999</v>
          </cell>
          <cell r="I319">
            <v>1782800</v>
          </cell>
        </row>
        <row r="320">
          <cell r="G320">
            <v>2808000</v>
          </cell>
          <cell r="H320">
            <v>2811999</v>
          </cell>
          <cell r="I320">
            <v>1785600</v>
          </cell>
        </row>
        <row r="321">
          <cell r="G321">
            <v>2812000</v>
          </cell>
          <cell r="H321">
            <v>2815999</v>
          </cell>
          <cell r="I321">
            <v>1788400</v>
          </cell>
        </row>
        <row r="322">
          <cell r="G322">
            <v>2816000</v>
          </cell>
          <cell r="H322">
            <v>2819999</v>
          </cell>
          <cell r="I322">
            <v>1791200</v>
          </cell>
        </row>
        <row r="323">
          <cell r="G323">
            <v>2820000</v>
          </cell>
          <cell r="H323">
            <v>2823999</v>
          </cell>
          <cell r="I323">
            <v>1794000</v>
          </cell>
        </row>
        <row r="324">
          <cell r="G324">
            <v>2824000</v>
          </cell>
          <cell r="H324">
            <v>2827999</v>
          </cell>
          <cell r="I324">
            <v>1796800</v>
          </cell>
        </row>
        <row r="325">
          <cell r="G325">
            <v>2828000</v>
          </cell>
          <cell r="H325">
            <v>2831999</v>
          </cell>
          <cell r="I325">
            <v>1799600</v>
          </cell>
        </row>
        <row r="326">
          <cell r="G326">
            <v>2832000</v>
          </cell>
          <cell r="H326">
            <v>2835999</v>
          </cell>
          <cell r="I326">
            <v>1802400</v>
          </cell>
        </row>
        <row r="327">
          <cell r="G327">
            <v>2836000</v>
          </cell>
          <cell r="H327">
            <v>2839999</v>
          </cell>
          <cell r="I327">
            <v>1805200</v>
          </cell>
        </row>
        <row r="328">
          <cell r="G328">
            <v>2840000</v>
          </cell>
          <cell r="H328">
            <v>2843999</v>
          </cell>
          <cell r="I328">
            <v>1808000</v>
          </cell>
        </row>
        <row r="329">
          <cell r="G329">
            <v>2844000</v>
          </cell>
          <cell r="H329">
            <v>2847999</v>
          </cell>
          <cell r="I329">
            <v>1810800</v>
          </cell>
        </row>
        <row r="330">
          <cell r="G330">
            <v>2848000</v>
          </cell>
          <cell r="H330">
            <v>2851999</v>
          </cell>
          <cell r="I330">
            <v>1813600</v>
          </cell>
        </row>
        <row r="331">
          <cell r="G331">
            <v>2852000</v>
          </cell>
          <cell r="H331">
            <v>2855999</v>
          </cell>
          <cell r="I331">
            <v>1816400</v>
          </cell>
        </row>
        <row r="332">
          <cell r="G332">
            <v>2856000</v>
          </cell>
          <cell r="H332">
            <v>2859999</v>
          </cell>
          <cell r="I332">
            <v>1819200</v>
          </cell>
        </row>
        <row r="333">
          <cell r="G333">
            <v>2860000</v>
          </cell>
          <cell r="H333">
            <v>2863999</v>
          </cell>
          <cell r="I333">
            <v>1822000</v>
          </cell>
        </row>
        <row r="334">
          <cell r="G334">
            <v>2864000</v>
          </cell>
          <cell r="H334">
            <v>2867999</v>
          </cell>
          <cell r="I334">
            <v>1824800</v>
          </cell>
        </row>
        <row r="335">
          <cell r="G335">
            <v>2868000</v>
          </cell>
          <cell r="H335">
            <v>2871999</v>
          </cell>
          <cell r="I335">
            <v>1827600</v>
          </cell>
        </row>
        <row r="336">
          <cell r="G336">
            <v>2872000</v>
          </cell>
          <cell r="H336">
            <v>2875999</v>
          </cell>
          <cell r="I336">
            <v>1830400</v>
          </cell>
        </row>
        <row r="337">
          <cell r="G337">
            <v>2876000</v>
          </cell>
          <cell r="H337">
            <v>2879999</v>
          </cell>
          <cell r="I337">
            <v>1833200</v>
          </cell>
        </row>
        <row r="338">
          <cell r="G338">
            <v>2880000</v>
          </cell>
          <cell r="H338">
            <v>2883999</v>
          </cell>
          <cell r="I338">
            <v>1836000</v>
          </cell>
        </row>
        <row r="339">
          <cell r="G339">
            <v>2884000</v>
          </cell>
          <cell r="H339">
            <v>2887999</v>
          </cell>
          <cell r="I339">
            <v>1838800</v>
          </cell>
        </row>
        <row r="340">
          <cell r="G340">
            <v>2888000</v>
          </cell>
          <cell r="H340">
            <v>2891999</v>
          </cell>
          <cell r="I340">
            <v>1841600</v>
          </cell>
        </row>
        <row r="341">
          <cell r="G341">
            <v>2892000</v>
          </cell>
          <cell r="H341">
            <v>2895999</v>
          </cell>
          <cell r="I341">
            <v>1844400</v>
          </cell>
        </row>
        <row r="342">
          <cell r="G342">
            <v>2896000</v>
          </cell>
          <cell r="H342">
            <v>2899999</v>
          </cell>
          <cell r="I342">
            <v>1847200</v>
          </cell>
        </row>
        <row r="343">
          <cell r="G343">
            <v>2900000</v>
          </cell>
          <cell r="H343">
            <v>2903999</v>
          </cell>
          <cell r="I343">
            <v>1850000</v>
          </cell>
        </row>
        <row r="344">
          <cell r="G344">
            <v>2904000</v>
          </cell>
          <cell r="H344">
            <v>2907999</v>
          </cell>
          <cell r="I344">
            <v>1852800</v>
          </cell>
        </row>
        <row r="345">
          <cell r="G345">
            <v>2908000</v>
          </cell>
          <cell r="H345">
            <v>2911999</v>
          </cell>
          <cell r="I345">
            <v>1855600</v>
          </cell>
        </row>
        <row r="346">
          <cell r="G346">
            <v>2912000</v>
          </cell>
          <cell r="H346">
            <v>2915999</v>
          </cell>
          <cell r="I346">
            <v>1858400</v>
          </cell>
        </row>
        <row r="347">
          <cell r="G347">
            <v>2916000</v>
          </cell>
          <cell r="H347">
            <v>2919999</v>
          </cell>
          <cell r="I347">
            <v>1861200</v>
          </cell>
        </row>
        <row r="348">
          <cell r="G348">
            <v>2920000</v>
          </cell>
          <cell r="H348">
            <v>2923999</v>
          </cell>
          <cell r="I348">
            <v>1864000</v>
          </cell>
        </row>
        <row r="349">
          <cell r="G349">
            <v>2924000</v>
          </cell>
          <cell r="H349">
            <v>2927999</v>
          </cell>
          <cell r="I349">
            <v>1866800</v>
          </cell>
        </row>
        <row r="350">
          <cell r="G350">
            <v>2928000</v>
          </cell>
          <cell r="H350">
            <v>2931999</v>
          </cell>
          <cell r="I350">
            <v>1869600</v>
          </cell>
        </row>
        <row r="351">
          <cell r="G351">
            <v>2932000</v>
          </cell>
          <cell r="H351">
            <v>2935999</v>
          </cell>
          <cell r="I351">
            <v>1872400</v>
          </cell>
        </row>
        <row r="352">
          <cell r="G352">
            <v>2936000</v>
          </cell>
          <cell r="H352">
            <v>2939999</v>
          </cell>
          <cell r="I352">
            <v>1875200</v>
          </cell>
        </row>
        <row r="353">
          <cell r="G353">
            <v>2940000</v>
          </cell>
          <cell r="H353">
            <v>2943999</v>
          </cell>
          <cell r="I353">
            <v>1878000</v>
          </cell>
        </row>
        <row r="354">
          <cell r="G354">
            <v>2944000</v>
          </cell>
          <cell r="H354">
            <v>2947999</v>
          </cell>
          <cell r="I354">
            <v>1880800</v>
          </cell>
        </row>
        <row r="355">
          <cell r="G355">
            <v>2948000</v>
          </cell>
          <cell r="H355">
            <v>2951999</v>
          </cell>
          <cell r="I355">
            <v>1883600</v>
          </cell>
        </row>
        <row r="356">
          <cell r="G356">
            <v>2952000</v>
          </cell>
          <cell r="H356">
            <v>2955999</v>
          </cell>
          <cell r="I356">
            <v>1886400</v>
          </cell>
        </row>
        <row r="357">
          <cell r="G357">
            <v>2956000</v>
          </cell>
          <cell r="H357">
            <v>2959999</v>
          </cell>
          <cell r="I357">
            <v>1889200</v>
          </cell>
        </row>
        <row r="358">
          <cell r="G358">
            <v>2960000</v>
          </cell>
          <cell r="H358">
            <v>2963999</v>
          </cell>
          <cell r="I358">
            <v>1892000</v>
          </cell>
        </row>
        <row r="359">
          <cell r="G359">
            <v>2964000</v>
          </cell>
          <cell r="H359">
            <v>2967999</v>
          </cell>
          <cell r="I359">
            <v>1894800</v>
          </cell>
        </row>
        <row r="360">
          <cell r="G360">
            <v>2968000</v>
          </cell>
          <cell r="H360">
            <v>2971999</v>
          </cell>
          <cell r="I360">
            <v>1897600</v>
          </cell>
        </row>
        <row r="361">
          <cell r="G361">
            <v>2972000</v>
          </cell>
          <cell r="H361">
            <v>2975999</v>
          </cell>
          <cell r="I361">
            <v>1900400</v>
          </cell>
        </row>
        <row r="362">
          <cell r="G362">
            <v>2976000</v>
          </cell>
          <cell r="H362">
            <v>2979999</v>
          </cell>
          <cell r="I362">
            <v>1903200</v>
          </cell>
        </row>
        <row r="363">
          <cell r="G363">
            <v>2980000</v>
          </cell>
          <cell r="H363">
            <v>2983999</v>
          </cell>
          <cell r="I363">
            <v>1906000</v>
          </cell>
        </row>
        <row r="364">
          <cell r="G364">
            <v>2984000</v>
          </cell>
          <cell r="H364">
            <v>2987999</v>
          </cell>
          <cell r="I364">
            <v>1908800</v>
          </cell>
        </row>
        <row r="365">
          <cell r="G365">
            <v>2988000</v>
          </cell>
          <cell r="H365">
            <v>2991999</v>
          </cell>
          <cell r="I365">
            <v>1911600</v>
          </cell>
        </row>
        <row r="366">
          <cell r="G366">
            <v>2992000</v>
          </cell>
          <cell r="H366">
            <v>2995999</v>
          </cell>
          <cell r="I366">
            <v>1914400</v>
          </cell>
        </row>
        <row r="367">
          <cell r="G367">
            <v>2996000</v>
          </cell>
          <cell r="H367">
            <v>2999999</v>
          </cell>
          <cell r="I367">
            <v>1917200</v>
          </cell>
        </row>
        <row r="368">
          <cell r="G368">
            <v>3000000</v>
          </cell>
          <cell r="H368">
            <v>3003999</v>
          </cell>
          <cell r="I368">
            <v>1920000</v>
          </cell>
        </row>
        <row r="369">
          <cell r="G369">
            <v>3004000</v>
          </cell>
          <cell r="H369">
            <v>3007999</v>
          </cell>
          <cell r="I369">
            <v>1922800</v>
          </cell>
        </row>
        <row r="370">
          <cell r="G370">
            <v>3008000</v>
          </cell>
          <cell r="H370">
            <v>3011999</v>
          </cell>
          <cell r="I370">
            <v>1925600</v>
          </cell>
        </row>
        <row r="371">
          <cell r="G371">
            <v>3012000</v>
          </cell>
          <cell r="H371">
            <v>3015999</v>
          </cell>
          <cell r="I371">
            <v>1928400</v>
          </cell>
        </row>
        <row r="372">
          <cell r="G372">
            <v>3016000</v>
          </cell>
          <cell r="H372">
            <v>3019999</v>
          </cell>
          <cell r="I372">
            <v>1931200</v>
          </cell>
        </row>
        <row r="373">
          <cell r="G373">
            <v>3020000</v>
          </cell>
          <cell r="H373">
            <v>3023999</v>
          </cell>
          <cell r="I373">
            <v>1934000</v>
          </cell>
        </row>
        <row r="374">
          <cell r="G374">
            <v>3024000</v>
          </cell>
          <cell r="H374">
            <v>3027999</v>
          </cell>
          <cell r="I374">
            <v>1936800</v>
          </cell>
        </row>
        <row r="375">
          <cell r="G375">
            <v>3028000</v>
          </cell>
          <cell r="H375">
            <v>3031999</v>
          </cell>
          <cell r="I375">
            <v>1939600</v>
          </cell>
        </row>
        <row r="376">
          <cell r="G376">
            <v>3032000</v>
          </cell>
          <cell r="H376">
            <v>3035999</v>
          </cell>
          <cell r="I376">
            <v>1942400</v>
          </cell>
        </row>
        <row r="377">
          <cell r="G377">
            <v>3036000</v>
          </cell>
          <cell r="H377">
            <v>3039999</v>
          </cell>
          <cell r="I377">
            <v>1945200</v>
          </cell>
        </row>
        <row r="378">
          <cell r="G378">
            <v>3040000</v>
          </cell>
          <cell r="H378">
            <v>3043999</v>
          </cell>
          <cell r="I378">
            <v>1948000</v>
          </cell>
        </row>
        <row r="379">
          <cell r="G379">
            <v>3044000</v>
          </cell>
          <cell r="H379">
            <v>3047999</v>
          </cell>
          <cell r="I379">
            <v>1950800</v>
          </cell>
        </row>
        <row r="380">
          <cell r="G380">
            <v>3048000</v>
          </cell>
          <cell r="H380">
            <v>3051999</v>
          </cell>
          <cell r="I380">
            <v>1953600</v>
          </cell>
        </row>
        <row r="381">
          <cell r="G381">
            <v>3052000</v>
          </cell>
          <cell r="H381">
            <v>3055999</v>
          </cell>
          <cell r="I381">
            <v>1956400</v>
          </cell>
        </row>
        <row r="382">
          <cell r="G382">
            <v>3056000</v>
          </cell>
          <cell r="H382">
            <v>3059999</v>
          </cell>
          <cell r="I382">
            <v>1959200</v>
          </cell>
        </row>
        <row r="383">
          <cell r="G383">
            <v>3060000</v>
          </cell>
          <cell r="H383">
            <v>3063999</v>
          </cell>
          <cell r="I383">
            <v>1962000</v>
          </cell>
        </row>
        <row r="384">
          <cell r="G384">
            <v>3064000</v>
          </cell>
          <cell r="H384">
            <v>3067999</v>
          </cell>
          <cell r="I384">
            <v>1964800</v>
          </cell>
        </row>
        <row r="385">
          <cell r="G385">
            <v>3068000</v>
          </cell>
          <cell r="H385">
            <v>3071999</v>
          </cell>
          <cell r="I385">
            <v>1967600</v>
          </cell>
        </row>
        <row r="386">
          <cell r="G386">
            <v>3072000</v>
          </cell>
          <cell r="H386">
            <v>3075999</v>
          </cell>
          <cell r="I386">
            <v>1970400</v>
          </cell>
        </row>
        <row r="387">
          <cell r="G387">
            <v>3076000</v>
          </cell>
          <cell r="H387">
            <v>3079999</v>
          </cell>
          <cell r="I387">
            <v>1973200</v>
          </cell>
        </row>
        <row r="388">
          <cell r="G388">
            <v>3080000</v>
          </cell>
          <cell r="H388">
            <v>3083999</v>
          </cell>
          <cell r="I388">
            <v>1976000</v>
          </cell>
        </row>
        <row r="389">
          <cell r="G389">
            <v>3084000</v>
          </cell>
          <cell r="H389">
            <v>3087999</v>
          </cell>
          <cell r="I389">
            <v>1978800</v>
          </cell>
        </row>
        <row r="390">
          <cell r="G390">
            <v>3088000</v>
          </cell>
          <cell r="H390">
            <v>3091999</v>
          </cell>
          <cell r="I390">
            <v>1981600</v>
          </cell>
        </row>
        <row r="391">
          <cell r="G391">
            <v>3092000</v>
          </cell>
          <cell r="H391">
            <v>3095999</v>
          </cell>
          <cell r="I391">
            <v>1984400</v>
          </cell>
        </row>
        <row r="392">
          <cell r="G392">
            <v>3096000</v>
          </cell>
          <cell r="H392">
            <v>3099999</v>
          </cell>
          <cell r="I392">
            <v>1987200</v>
          </cell>
        </row>
        <row r="393">
          <cell r="G393">
            <v>3100000</v>
          </cell>
          <cell r="H393">
            <v>3103999</v>
          </cell>
          <cell r="I393">
            <v>1990000</v>
          </cell>
        </row>
        <row r="394">
          <cell r="G394">
            <v>3104000</v>
          </cell>
          <cell r="H394">
            <v>3107999</v>
          </cell>
          <cell r="I394">
            <v>1992800</v>
          </cell>
        </row>
        <row r="395">
          <cell r="G395">
            <v>3108000</v>
          </cell>
          <cell r="H395">
            <v>3111999</v>
          </cell>
          <cell r="I395">
            <v>1995600</v>
          </cell>
        </row>
        <row r="396">
          <cell r="G396">
            <v>3112000</v>
          </cell>
          <cell r="H396">
            <v>3115999</v>
          </cell>
          <cell r="I396">
            <v>1998400</v>
          </cell>
        </row>
        <row r="397">
          <cell r="G397">
            <v>3116000</v>
          </cell>
          <cell r="H397">
            <v>3119999</v>
          </cell>
          <cell r="I397">
            <v>2001200</v>
          </cell>
        </row>
        <row r="398">
          <cell r="G398">
            <v>3120000</v>
          </cell>
          <cell r="H398">
            <v>3123999</v>
          </cell>
          <cell r="I398">
            <v>2004000</v>
          </cell>
        </row>
        <row r="399">
          <cell r="G399">
            <v>3124000</v>
          </cell>
          <cell r="H399">
            <v>3127999</v>
          </cell>
          <cell r="I399">
            <v>2006800</v>
          </cell>
        </row>
        <row r="400">
          <cell r="G400">
            <v>3128000</v>
          </cell>
          <cell r="H400">
            <v>3131999</v>
          </cell>
          <cell r="I400">
            <v>2009600</v>
          </cell>
        </row>
        <row r="401">
          <cell r="G401">
            <v>3132000</v>
          </cell>
          <cell r="H401">
            <v>3135999</v>
          </cell>
          <cell r="I401">
            <v>2012400</v>
          </cell>
        </row>
        <row r="402">
          <cell r="G402">
            <v>3136000</v>
          </cell>
          <cell r="H402">
            <v>3139999</v>
          </cell>
          <cell r="I402">
            <v>2015200</v>
          </cell>
        </row>
        <row r="403">
          <cell r="G403">
            <v>3140000</v>
          </cell>
          <cell r="H403">
            <v>3143999</v>
          </cell>
          <cell r="I403">
            <v>2018000</v>
          </cell>
        </row>
        <row r="404">
          <cell r="G404">
            <v>3144000</v>
          </cell>
          <cell r="H404">
            <v>3147999</v>
          </cell>
          <cell r="I404">
            <v>2020800</v>
          </cell>
        </row>
        <row r="405">
          <cell r="G405">
            <v>3148000</v>
          </cell>
          <cell r="H405">
            <v>3151999</v>
          </cell>
          <cell r="I405">
            <v>2023600</v>
          </cell>
        </row>
        <row r="406">
          <cell r="G406">
            <v>3152000</v>
          </cell>
          <cell r="H406">
            <v>3155999</v>
          </cell>
          <cell r="I406">
            <v>2026400</v>
          </cell>
        </row>
        <row r="407">
          <cell r="G407">
            <v>3156000</v>
          </cell>
          <cell r="H407">
            <v>3159999</v>
          </cell>
          <cell r="I407">
            <v>2029200</v>
          </cell>
        </row>
        <row r="408">
          <cell r="G408">
            <v>3160000</v>
          </cell>
          <cell r="H408">
            <v>3163999</v>
          </cell>
          <cell r="I408">
            <v>2032000</v>
          </cell>
        </row>
        <row r="409">
          <cell r="G409">
            <v>3164000</v>
          </cell>
          <cell r="H409">
            <v>3167999</v>
          </cell>
          <cell r="I409">
            <v>2034800</v>
          </cell>
        </row>
        <row r="410">
          <cell r="G410">
            <v>3168000</v>
          </cell>
          <cell r="H410">
            <v>3171999</v>
          </cell>
          <cell r="I410">
            <v>2037600</v>
          </cell>
        </row>
        <row r="411">
          <cell r="G411">
            <v>3172000</v>
          </cell>
          <cell r="H411">
            <v>3175999</v>
          </cell>
          <cell r="I411">
            <v>2040400</v>
          </cell>
        </row>
        <row r="412">
          <cell r="G412">
            <v>3176000</v>
          </cell>
          <cell r="H412">
            <v>3179999</v>
          </cell>
          <cell r="I412">
            <v>2043200</v>
          </cell>
        </row>
        <row r="413">
          <cell r="G413">
            <v>3180000</v>
          </cell>
          <cell r="H413">
            <v>3183999</v>
          </cell>
          <cell r="I413">
            <v>2046000</v>
          </cell>
        </row>
        <row r="414">
          <cell r="G414">
            <v>3184000</v>
          </cell>
          <cell r="H414">
            <v>3187999</v>
          </cell>
          <cell r="I414">
            <v>2048800</v>
          </cell>
        </row>
        <row r="415">
          <cell r="G415">
            <v>3188000</v>
          </cell>
          <cell r="H415">
            <v>3191999</v>
          </cell>
          <cell r="I415">
            <v>2051600</v>
          </cell>
        </row>
        <row r="416">
          <cell r="G416">
            <v>3192000</v>
          </cell>
          <cell r="H416">
            <v>3195999</v>
          </cell>
          <cell r="I416">
            <v>2054400</v>
          </cell>
        </row>
        <row r="417">
          <cell r="G417">
            <v>3196000</v>
          </cell>
          <cell r="H417">
            <v>3199999</v>
          </cell>
          <cell r="I417">
            <v>2057200</v>
          </cell>
        </row>
        <row r="418">
          <cell r="G418">
            <v>3200000</v>
          </cell>
          <cell r="H418">
            <v>3203999</v>
          </cell>
          <cell r="I418">
            <v>2060000</v>
          </cell>
        </row>
        <row r="419">
          <cell r="G419">
            <v>3204000</v>
          </cell>
          <cell r="H419">
            <v>3207999</v>
          </cell>
          <cell r="I419">
            <v>2062800</v>
          </cell>
        </row>
        <row r="420">
          <cell r="G420">
            <v>3208000</v>
          </cell>
          <cell r="H420">
            <v>3211999</v>
          </cell>
          <cell r="I420">
            <v>2065600</v>
          </cell>
        </row>
        <row r="421">
          <cell r="G421">
            <v>3212000</v>
          </cell>
          <cell r="H421">
            <v>3215999</v>
          </cell>
          <cell r="I421">
            <v>2068400</v>
          </cell>
        </row>
        <row r="422">
          <cell r="G422">
            <v>3216000</v>
          </cell>
          <cell r="H422">
            <v>3219999</v>
          </cell>
          <cell r="I422">
            <v>2071200</v>
          </cell>
        </row>
        <row r="423">
          <cell r="G423">
            <v>3220000</v>
          </cell>
          <cell r="H423">
            <v>3223999</v>
          </cell>
          <cell r="I423">
            <v>2074000</v>
          </cell>
        </row>
        <row r="424">
          <cell r="G424">
            <v>3224000</v>
          </cell>
          <cell r="H424">
            <v>3227999</v>
          </cell>
          <cell r="I424">
            <v>2076800</v>
          </cell>
        </row>
        <row r="425">
          <cell r="G425">
            <v>3228000</v>
          </cell>
          <cell r="H425">
            <v>3231999</v>
          </cell>
          <cell r="I425">
            <v>2079600</v>
          </cell>
        </row>
        <row r="426">
          <cell r="G426">
            <v>3232000</v>
          </cell>
          <cell r="H426">
            <v>3235999</v>
          </cell>
          <cell r="I426">
            <v>2082400</v>
          </cell>
        </row>
        <row r="427">
          <cell r="G427">
            <v>3236000</v>
          </cell>
          <cell r="H427">
            <v>3239999</v>
          </cell>
          <cell r="I427">
            <v>2085200</v>
          </cell>
        </row>
        <row r="428">
          <cell r="G428">
            <v>3240000</v>
          </cell>
          <cell r="H428">
            <v>3243999</v>
          </cell>
          <cell r="I428">
            <v>2088000</v>
          </cell>
        </row>
        <row r="429">
          <cell r="G429">
            <v>3244000</v>
          </cell>
          <cell r="H429">
            <v>3247999</v>
          </cell>
          <cell r="I429">
            <v>2090800</v>
          </cell>
        </row>
        <row r="430">
          <cell r="G430">
            <v>3248000</v>
          </cell>
          <cell r="H430">
            <v>3251999</v>
          </cell>
          <cell r="I430">
            <v>2093600</v>
          </cell>
        </row>
        <row r="431">
          <cell r="G431">
            <v>3252000</v>
          </cell>
          <cell r="H431">
            <v>3255999</v>
          </cell>
          <cell r="I431">
            <v>2096400</v>
          </cell>
        </row>
        <row r="432">
          <cell r="G432">
            <v>3256000</v>
          </cell>
          <cell r="H432">
            <v>3259999</v>
          </cell>
          <cell r="I432">
            <v>2099200</v>
          </cell>
        </row>
        <row r="433">
          <cell r="G433">
            <v>3260000</v>
          </cell>
          <cell r="H433">
            <v>3263999</v>
          </cell>
          <cell r="I433">
            <v>2102000</v>
          </cell>
        </row>
        <row r="434">
          <cell r="G434">
            <v>3264000</v>
          </cell>
          <cell r="H434">
            <v>3267999</v>
          </cell>
          <cell r="I434">
            <v>2104800</v>
          </cell>
        </row>
        <row r="435">
          <cell r="G435">
            <v>3268000</v>
          </cell>
          <cell r="H435">
            <v>3271999</v>
          </cell>
          <cell r="I435">
            <v>2107600</v>
          </cell>
        </row>
        <row r="436">
          <cell r="G436">
            <v>3272000</v>
          </cell>
          <cell r="H436">
            <v>3275999</v>
          </cell>
          <cell r="I436">
            <v>2110400</v>
          </cell>
        </row>
        <row r="437">
          <cell r="G437">
            <v>3276000</v>
          </cell>
          <cell r="H437">
            <v>3279999</v>
          </cell>
          <cell r="I437">
            <v>2113200</v>
          </cell>
        </row>
        <row r="438">
          <cell r="G438">
            <v>3280000</v>
          </cell>
          <cell r="H438">
            <v>3283999</v>
          </cell>
          <cell r="I438">
            <v>2116000</v>
          </cell>
        </row>
        <row r="439">
          <cell r="G439">
            <v>3284000</v>
          </cell>
          <cell r="H439">
            <v>3287999</v>
          </cell>
          <cell r="I439">
            <v>2118800</v>
          </cell>
        </row>
        <row r="440">
          <cell r="G440">
            <v>3288000</v>
          </cell>
          <cell r="H440">
            <v>3291999</v>
          </cell>
          <cell r="I440">
            <v>2121600</v>
          </cell>
        </row>
        <row r="441">
          <cell r="G441">
            <v>3292000</v>
          </cell>
          <cell r="H441">
            <v>3295999</v>
          </cell>
          <cell r="I441">
            <v>2124400</v>
          </cell>
        </row>
        <row r="442">
          <cell r="G442">
            <v>3296000</v>
          </cell>
          <cell r="H442">
            <v>3299999</v>
          </cell>
          <cell r="I442">
            <v>2127200</v>
          </cell>
        </row>
        <row r="443">
          <cell r="G443">
            <v>3300000</v>
          </cell>
          <cell r="H443">
            <v>3303999</v>
          </cell>
          <cell r="I443">
            <v>2130000</v>
          </cell>
        </row>
        <row r="444">
          <cell r="G444">
            <v>3304000</v>
          </cell>
          <cell r="H444">
            <v>3307999</v>
          </cell>
          <cell r="I444">
            <v>2132800</v>
          </cell>
        </row>
        <row r="445">
          <cell r="G445">
            <v>3308000</v>
          </cell>
          <cell r="H445">
            <v>3311999</v>
          </cell>
          <cell r="I445">
            <v>2135600</v>
          </cell>
        </row>
        <row r="446">
          <cell r="G446">
            <v>3312000</v>
          </cell>
          <cell r="H446">
            <v>3315999</v>
          </cell>
          <cell r="I446">
            <v>2138400</v>
          </cell>
        </row>
        <row r="447">
          <cell r="G447">
            <v>3316000</v>
          </cell>
          <cell r="H447">
            <v>3319999</v>
          </cell>
          <cell r="I447">
            <v>2141200</v>
          </cell>
        </row>
        <row r="448">
          <cell r="G448">
            <v>3320000</v>
          </cell>
          <cell r="H448">
            <v>3323999</v>
          </cell>
          <cell r="I448">
            <v>2144000</v>
          </cell>
        </row>
        <row r="449">
          <cell r="G449">
            <v>3324000</v>
          </cell>
          <cell r="H449">
            <v>3327999</v>
          </cell>
          <cell r="I449">
            <v>2146800</v>
          </cell>
        </row>
        <row r="450">
          <cell r="G450">
            <v>3328000</v>
          </cell>
          <cell r="H450">
            <v>3331999</v>
          </cell>
          <cell r="I450">
            <v>2149600</v>
          </cell>
        </row>
        <row r="451">
          <cell r="G451">
            <v>3332000</v>
          </cell>
          <cell r="H451">
            <v>3335999</v>
          </cell>
          <cell r="I451">
            <v>2152400</v>
          </cell>
        </row>
        <row r="452">
          <cell r="G452">
            <v>3336000</v>
          </cell>
          <cell r="H452">
            <v>3339999</v>
          </cell>
          <cell r="I452">
            <v>2155200</v>
          </cell>
        </row>
        <row r="453">
          <cell r="G453">
            <v>3340000</v>
          </cell>
          <cell r="H453">
            <v>3343999</v>
          </cell>
          <cell r="I453">
            <v>2158000</v>
          </cell>
        </row>
        <row r="454">
          <cell r="G454">
            <v>3344000</v>
          </cell>
          <cell r="H454">
            <v>3347999</v>
          </cell>
          <cell r="I454">
            <v>2160800</v>
          </cell>
        </row>
        <row r="455">
          <cell r="G455">
            <v>3348000</v>
          </cell>
          <cell r="H455">
            <v>3351999</v>
          </cell>
          <cell r="I455">
            <v>2163600</v>
          </cell>
        </row>
        <row r="456">
          <cell r="G456">
            <v>3352000</v>
          </cell>
          <cell r="H456">
            <v>3355999</v>
          </cell>
          <cell r="I456">
            <v>2166400</v>
          </cell>
        </row>
        <row r="457">
          <cell r="G457">
            <v>3356000</v>
          </cell>
          <cell r="H457">
            <v>3359999</v>
          </cell>
          <cell r="I457">
            <v>2169200</v>
          </cell>
        </row>
        <row r="458">
          <cell r="G458">
            <v>3360000</v>
          </cell>
          <cell r="H458">
            <v>3363999</v>
          </cell>
          <cell r="I458">
            <v>2172000</v>
          </cell>
        </row>
        <row r="459">
          <cell r="G459">
            <v>3364000</v>
          </cell>
          <cell r="H459">
            <v>3367999</v>
          </cell>
          <cell r="I459">
            <v>2174800</v>
          </cell>
        </row>
        <row r="460">
          <cell r="G460">
            <v>3368000</v>
          </cell>
          <cell r="H460">
            <v>3371999</v>
          </cell>
          <cell r="I460">
            <v>2177600</v>
          </cell>
        </row>
        <row r="461">
          <cell r="G461">
            <v>3372000</v>
          </cell>
          <cell r="H461">
            <v>3375999</v>
          </cell>
          <cell r="I461">
            <v>2180400</v>
          </cell>
        </row>
        <row r="462">
          <cell r="G462">
            <v>3376000</v>
          </cell>
          <cell r="H462">
            <v>3379999</v>
          </cell>
          <cell r="I462">
            <v>2183200</v>
          </cell>
        </row>
        <row r="463">
          <cell r="G463">
            <v>3380000</v>
          </cell>
          <cell r="H463">
            <v>3383999</v>
          </cell>
          <cell r="I463">
            <v>2186000</v>
          </cell>
        </row>
        <row r="464">
          <cell r="G464">
            <v>3384000</v>
          </cell>
          <cell r="H464">
            <v>3387999</v>
          </cell>
          <cell r="I464">
            <v>2188800</v>
          </cell>
        </row>
        <row r="465">
          <cell r="G465">
            <v>3388000</v>
          </cell>
          <cell r="H465">
            <v>3391999</v>
          </cell>
          <cell r="I465">
            <v>2191600</v>
          </cell>
        </row>
        <row r="466">
          <cell r="G466">
            <v>3392000</v>
          </cell>
          <cell r="H466">
            <v>3395999</v>
          </cell>
          <cell r="I466">
            <v>2194400</v>
          </cell>
        </row>
        <row r="467">
          <cell r="G467">
            <v>3396000</v>
          </cell>
          <cell r="H467">
            <v>3399999</v>
          </cell>
          <cell r="I467">
            <v>2197200</v>
          </cell>
        </row>
        <row r="468">
          <cell r="G468">
            <v>3400000</v>
          </cell>
          <cell r="H468">
            <v>3403999</v>
          </cell>
          <cell r="I468">
            <v>2200000</v>
          </cell>
        </row>
        <row r="469">
          <cell r="G469">
            <v>3404000</v>
          </cell>
          <cell r="H469">
            <v>3407999</v>
          </cell>
          <cell r="I469">
            <v>2202800</v>
          </cell>
        </row>
        <row r="470">
          <cell r="G470">
            <v>3408000</v>
          </cell>
          <cell r="H470">
            <v>3411999</v>
          </cell>
          <cell r="I470">
            <v>2205600</v>
          </cell>
        </row>
        <row r="471">
          <cell r="G471">
            <v>3412000</v>
          </cell>
          <cell r="H471">
            <v>3415999</v>
          </cell>
          <cell r="I471">
            <v>2208400</v>
          </cell>
        </row>
        <row r="472">
          <cell r="G472">
            <v>3416000</v>
          </cell>
          <cell r="H472">
            <v>3419999</v>
          </cell>
          <cell r="I472">
            <v>2211200</v>
          </cell>
        </row>
        <row r="473">
          <cell r="G473">
            <v>3420000</v>
          </cell>
          <cell r="H473">
            <v>3423999</v>
          </cell>
          <cell r="I473">
            <v>2214000</v>
          </cell>
        </row>
        <row r="474">
          <cell r="G474">
            <v>3424000</v>
          </cell>
          <cell r="H474">
            <v>3427999</v>
          </cell>
          <cell r="I474">
            <v>2216800</v>
          </cell>
        </row>
        <row r="475">
          <cell r="G475">
            <v>3428000</v>
          </cell>
          <cell r="H475">
            <v>3431999</v>
          </cell>
          <cell r="I475">
            <v>2219600</v>
          </cell>
        </row>
        <row r="476">
          <cell r="G476">
            <v>3432000</v>
          </cell>
          <cell r="H476">
            <v>3435999</v>
          </cell>
          <cell r="I476">
            <v>2222400</v>
          </cell>
        </row>
        <row r="477">
          <cell r="G477">
            <v>3436000</v>
          </cell>
          <cell r="H477">
            <v>3439999</v>
          </cell>
          <cell r="I477">
            <v>2225200</v>
          </cell>
        </row>
        <row r="478">
          <cell r="G478">
            <v>3440000</v>
          </cell>
          <cell r="H478">
            <v>3443999</v>
          </cell>
          <cell r="I478">
            <v>2228000</v>
          </cell>
        </row>
        <row r="479">
          <cell r="G479">
            <v>3444000</v>
          </cell>
          <cell r="H479">
            <v>3447999</v>
          </cell>
          <cell r="I479">
            <v>2230800</v>
          </cell>
        </row>
        <row r="480">
          <cell r="G480">
            <v>3448000</v>
          </cell>
          <cell r="H480">
            <v>3451999</v>
          </cell>
          <cell r="I480">
            <v>2233600</v>
          </cell>
        </row>
        <row r="481">
          <cell r="G481">
            <v>3452000</v>
          </cell>
          <cell r="H481">
            <v>3455999</v>
          </cell>
          <cell r="I481">
            <v>2236400</v>
          </cell>
        </row>
        <row r="482">
          <cell r="G482">
            <v>3456000</v>
          </cell>
          <cell r="H482">
            <v>3459999</v>
          </cell>
          <cell r="I482">
            <v>2239200</v>
          </cell>
        </row>
        <row r="483">
          <cell r="G483">
            <v>3460000</v>
          </cell>
          <cell r="H483">
            <v>3463999</v>
          </cell>
          <cell r="I483">
            <v>2242000</v>
          </cell>
        </row>
        <row r="484">
          <cell r="G484">
            <v>3464000</v>
          </cell>
          <cell r="H484">
            <v>3467999</v>
          </cell>
          <cell r="I484">
            <v>2244800</v>
          </cell>
        </row>
        <row r="485">
          <cell r="G485">
            <v>3468000</v>
          </cell>
          <cell r="H485">
            <v>3471999</v>
          </cell>
          <cell r="I485">
            <v>2247600</v>
          </cell>
        </row>
        <row r="486">
          <cell r="G486">
            <v>3472000</v>
          </cell>
          <cell r="H486">
            <v>3475999</v>
          </cell>
          <cell r="I486">
            <v>2250400</v>
          </cell>
        </row>
        <row r="487">
          <cell r="G487">
            <v>3476000</v>
          </cell>
          <cell r="H487">
            <v>3479999</v>
          </cell>
          <cell r="I487">
            <v>2253200</v>
          </cell>
        </row>
        <row r="488">
          <cell r="G488">
            <v>3480000</v>
          </cell>
          <cell r="H488">
            <v>3483999</v>
          </cell>
          <cell r="I488">
            <v>2256000</v>
          </cell>
        </row>
        <row r="489">
          <cell r="G489">
            <v>3484000</v>
          </cell>
          <cell r="H489">
            <v>3487999</v>
          </cell>
          <cell r="I489">
            <v>2258800</v>
          </cell>
        </row>
        <row r="490">
          <cell r="G490">
            <v>3488000</v>
          </cell>
          <cell r="H490">
            <v>3491999</v>
          </cell>
          <cell r="I490">
            <v>2261600</v>
          </cell>
        </row>
        <row r="491">
          <cell r="G491">
            <v>3492000</v>
          </cell>
          <cell r="H491">
            <v>3495999</v>
          </cell>
          <cell r="I491">
            <v>2264400</v>
          </cell>
        </row>
        <row r="492">
          <cell r="G492">
            <v>3496000</v>
          </cell>
          <cell r="H492">
            <v>3499999</v>
          </cell>
          <cell r="I492">
            <v>2267200</v>
          </cell>
        </row>
        <row r="493">
          <cell r="G493">
            <v>3500000</v>
          </cell>
          <cell r="H493">
            <v>3503999</v>
          </cell>
          <cell r="I493">
            <v>2270000</v>
          </cell>
        </row>
        <row r="494">
          <cell r="G494">
            <v>3504000</v>
          </cell>
          <cell r="H494">
            <v>3507999</v>
          </cell>
          <cell r="I494">
            <v>2272800</v>
          </cell>
        </row>
        <row r="495">
          <cell r="G495">
            <v>3508000</v>
          </cell>
          <cell r="H495">
            <v>3511999</v>
          </cell>
          <cell r="I495">
            <v>2275600</v>
          </cell>
        </row>
        <row r="496">
          <cell r="G496">
            <v>3512000</v>
          </cell>
          <cell r="H496">
            <v>3515999</v>
          </cell>
          <cell r="I496">
            <v>2278400</v>
          </cell>
        </row>
        <row r="497">
          <cell r="G497">
            <v>3516000</v>
          </cell>
          <cell r="H497">
            <v>3519999</v>
          </cell>
          <cell r="I497">
            <v>2281200</v>
          </cell>
        </row>
        <row r="498">
          <cell r="G498">
            <v>3520000</v>
          </cell>
          <cell r="H498">
            <v>3523999</v>
          </cell>
          <cell r="I498">
            <v>2284000</v>
          </cell>
        </row>
        <row r="499">
          <cell r="G499">
            <v>3524000</v>
          </cell>
          <cell r="H499">
            <v>3527999</v>
          </cell>
          <cell r="I499">
            <v>2286800</v>
          </cell>
        </row>
        <row r="500">
          <cell r="G500">
            <v>3528000</v>
          </cell>
          <cell r="H500">
            <v>3531999</v>
          </cell>
          <cell r="I500">
            <v>2289600</v>
          </cell>
        </row>
        <row r="501">
          <cell r="G501">
            <v>3532000</v>
          </cell>
          <cell r="H501">
            <v>3535999</v>
          </cell>
          <cell r="I501">
            <v>2292400</v>
          </cell>
        </row>
        <row r="502">
          <cell r="G502">
            <v>3536000</v>
          </cell>
          <cell r="H502">
            <v>3539999</v>
          </cell>
          <cell r="I502">
            <v>2295200</v>
          </cell>
        </row>
        <row r="503">
          <cell r="G503">
            <v>3540000</v>
          </cell>
          <cell r="H503">
            <v>3543999</v>
          </cell>
          <cell r="I503">
            <v>2298000</v>
          </cell>
        </row>
        <row r="504">
          <cell r="G504">
            <v>3544000</v>
          </cell>
          <cell r="H504">
            <v>3547999</v>
          </cell>
          <cell r="I504">
            <v>2300800</v>
          </cell>
        </row>
        <row r="505">
          <cell r="G505">
            <v>3548000</v>
          </cell>
          <cell r="H505">
            <v>3551999</v>
          </cell>
          <cell r="I505">
            <v>2303600</v>
          </cell>
        </row>
        <row r="506">
          <cell r="G506">
            <v>3552000</v>
          </cell>
          <cell r="H506">
            <v>3555999</v>
          </cell>
          <cell r="I506">
            <v>2306400</v>
          </cell>
        </row>
        <row r="507">
          <cell r="G507">
            <v>3556000</v>
          </cell>
          <cell r="H507">
            <v>3559999</v>
          </cell>
          <cell r="I507">
            <v>2309200</v>
          </cell>
        </row>
        <row r="508">
          <cell r="G508">
            <v>3560000</v>
          </cell>
          <cell r="H508">
            <v>3563999</v>
          </cell>
          <cell r="I508">
            <v>2312000</v>
          </cell>
        </row>
        <row r="509">
          <cell r="G509">
            <v>3564000</v>
          </cell>
          <cell r="H509">
            <v>3567999</v>
          </cell>
          <cell r="I509">
            <v>2314800</v>
          </cell>
        </row>
        <row r="510">
          <cell r="G510">
            <v>3568000</v>
          </cell>
          <cell r="H510">
            <v>3571999</v>
          </cell>
          <cell r="I510">
            <v>2317600</v>
          </cell>
        </row>
        <row r="511">
          <cell r="G511">
            <v>3572000</v>
          </cell>
          <cell r="H511">
            <v>3575999</v>
          </cell>
          <cell r="I511">
            <v>2320400</v>
          </cell>
        </row>
        <row r="512">
          <cell r="G512">
            <v>3576000</v>
          </cell>
          <cell r="H512">
            <v>3579999</v>
          </cell>
          <cell r="I512">
            <v>2323200</v>
          </cell>
        </row>
        <row r="513">
          <cell r="G513">
            <v>3580000</v>
          </cell>
          <cell r="H513">
            <v>3583999</v>
          </cell>
          <cell r="I513">
            <v>2326000</v>
          </cell>
        </row>
        <row r="514">
          <cell r="G514">
            <v>3584000</v>
          </cell>
          <cell r="H514">
            <v>3587999</v>
          </cell>
          <cell r="I514">
            <v>2328800</v>
          </cell>
        </row>
        <row r="515">
          <cell r="G515">
            <v>3588000</v>
          </cell>
          <cell r="H515">
            <v>3591999</v>
          </cell>
          <cell r="I515">
            <v>2331600</v>
          </cell>
        </row>
        <row r="516">
          <cell r="G516">
            <v>3592000</v>
          </cell>
          <cell r="H516">
            <v>3595999</v>
          </cell>
          <cell r="I516">
            <v>2334400</v>
          </cell>
        </row>
        <row r="517">
          <cell r="G517">
            <v>3596000</v>
          </cell>
          <cell r="H517">
            <v>3599999</v>
          </cell>
          <cell r="I517">
            <v>2337200</v>
          </cell>
        </row>
        <row r="518">
          <cell r="G518">
            <v>3600000</v>
          </cell>
          <cell r="H518">
            <v>3603999</v>
          </cell>
          <cell r="I518">
            <v>2340000</v>
          </cell>
        </row>
        <row r="519">
          <cell r="G519">
            <v>3604000</v>
          </cell>
          <cell r="H519">
            <v>3607999</v>
          </cell>
          <cell r="I519">
            <v>2343200</v>
          </cell>
        </row>
        <row r="520">
          <cell r="G520">
            <v>3608000</v>
          </cell>
          <cell r="H520">
            <v>3611999</v>
          </cell>
          <cell r="I520">
            <v>2346400</v>
          </cell>
        </row>
        <row r="521">
          <cell r="G521">
            <v>3612000</v>
          </cell>
          <cell r="H521">
            <v>3615999</v>
          </cell>
          <cell r="I521">
            <v>2349600</v>
          </cell>
        </row>
        <row r="522">
          <cell r="G522">
            <v>3616000</v>
          </cell>
          <cell r="H522">
            <v>3619999</v>
          </cell>
          <cell r="I522">
            <v>2352800</v>
          </cell>
        </row>
        <row r="523">
          <cell r="G523">
            <v>3620000</v>
          </cell>
          <cell r="H523">
            <v>3623999</v>
          </cell>
          <cell r="I523">
            <v>2356000</v>
          </cell>
        </row>
        <row r="524">
          <cell r="G524">
            <v>3624000</v>
          </cell>
          <cell r="H524">
            <v>3627999</v>
          </cell>
          <cell r="I524">
            <v>2359200</v>
          </cell>
        </row>
        <row r="525">
          <cell r="G525">
            <v>3628000</v>
          </cell>
          <cell r="H525">
            <v>3631999</v>
          </cell>
          <cell r="I525">
            <v>2362400</v>
          </cell>
        </row>
        <row r="526">
          <cell r="G526">
            <v>3632000</v>
          </cell>
          <cell r="H526">
            <v>3635999</v>
          </cell>
          <cell r="I526">
            <v>2365600</v>
          </cell>
        </row>
        <row r="527">
          <cell r="G527">
            <v>3636000</v>
          </cell>
          <cell r="H527">
            <v>3639999</v>
          </cell>
          <cell r="I527">
            <v>2368800</v>
          </cell>
        </row>
        <row r="528">
          <cell r="G528">
            <v>3640000</v>
          </cell>
          <cell r="H528">
            <v>3643999</v>
          </cell>
          <cell r="I528">
            <v>2372000</v>
          </cell>
        </row>
        <row r="529">
          <cell r="G529">
            <v>3644000</v>
          </cell>
          <cell r="H529">
            <v>3647999</v>
          </cell>
          <cell r="I529">
            <v>2375200</v>
          </cell>
        </row>
        <row r="530">
          <cell r="G530">
            <v>3648000</v>
          </cell>
          <cell r="H530">
            <v>3651999</v>
          </cell>
          <cell r="I530">
            <v>2378400</v>
          </cell>
        </row>
        <row r="531">
          <cell r="G531">
            <v>3652000</v>
          </cell>
          <cell r="H531">
            <v>3655999</v>
          </cell>
          <cell r="I531">
            <v>2381600</v>
          </cell>
        </row>
        <row r="532">
          <cell r="G532">
            <v>3656000</v>
          </cell>
          <cell r="H532">
            <v>3659999</v>
          </cell>
          <cell r="I532">
            <v>2384800</v>
          </cell>
        </row>
        <row r="533">
          <cell r="G533">
            <v>3660000</v>
          </cell>
          <cell r="H533">
            <v>3663999</v>
          </cell>
          <cell r="I533">
            <v>2388000</v>
          </cell>
        </row>
        <row r="534">
          <cell r="G534">
            <v>3664000</v>
          </cell>
          <cell r="H534">
            <v>3667999</v>
          </cell>
          <cell r="I534">
            <v>2391200</v>
          </cell>
        </row>
        <row r="535">
          <cell r="G535">
            <v>3668000</v>
          </cell>
          <cell r="H535">
            <v>3671999</v>
          </cell>
          <cell r="I535">
            <v>2394400</v>
          </cell>
        </row>
        <row r="536">
          <cell r="G536">
            <v>3672000</v>
          </cell>
          <cell r="H536">
            <v>3675999</v>
          </cell>
          <cell r="I536">
            <v>2397600</v>
          </cell>
        </row>
        <row r="537">
          <cell r="G537">
            <v>3676000</v>
          </cell>
          <cell r="H537">
            <v>3679999</v>
          </cell>
          <cell r="I537">
            <v>2400800</v>
          </cell>
        </row>
        <row r="538">
          <cell r="G538">
            <v>3680000</v>
          </cell>
          <cell r="H538">
            <v>3683999</v>
          </cell>
          <cell r="I538">
            <v>2404000</v>
          </cell>
        </row>
        <row r="539">
          <cell r="G539">
            <v>3684000</v>
          </cell>
          <cell r="H539">
            <v>3687999</v>
          </cell>
          <cell r="I539">
            <v>2407200</v>
          </cell>
        </row>
        <row r="540">
          <cell r="G540">
            <v>3688000</v>
          </cell>
          <cell r="H540">
            <v>3691999</v>
          </cell>
          <cell r="I540">
            <v>2410400</v>
          </cell>
        </row>
        <row r="541">
          <cell r="G541">
            <v>3692000</v>
          </cell>
          <cell r="H541">
            <v>3695999</v>
          </cell>
          <cell r="I541">
            <v>2413600</v>
          </cell>
        </row>
        <row r="542">
          <cell r="G542">
            <v>3696000</v>
          </cell>
          <cell r="H542">
            <v>3699999</v>
          </cell>
          <cell r="I542">
            <v>2416800</v>
          </cell>
        </row>
        <row r="543">
          <cell r="G543">
            <v>3700000</v>
          </cell>
          <cell r="H543">
            <v>3703999</v>
          </cell>
          <cell r="I543">
            <v>2420000</v>
          </cell>
        </row>
        <row r="544">
          <cell r="G544">
            <v>3704000</v>
          </cell>
          <cell r="H544">
            <v>3707999</v>
          </cell>
          <cell r="I544">
            <v>2423200</v>
          </cell>
        </row>
        <row r="545">
          <cell r="G545">
            <v>3708000</v>
          </cell>
          <cell r="H545">
            <v>3711999</v>
          </cell>
          <cell r="I545">
            <v>2426400</v>
          </cell>
        </row>
        <row r="546">
          <cell r="G546">
            <v>3712000</v>
          </cell>
          <cell r="H546">
            <v>3715999</v>
          </cell>
          <cell r="I546">
            <v>2429600</v>
          </cell>
        </row>
        <row r="547">
          <cell r="G547">
            <v>3716000</v>
          </cell>
          <cell r="H547">
            <v>3719999</v>
          </cell>
          <cell r="I547">
            <v>2432800</v>
          </cell>
        </row>
        <row r="548">
          <cell r="G548">
            <v>3720000</v>
          </cell>
          <cell r="H548">
            <v>3723999</v>
          </cell>
          <cell r="I548">
            <v>2436000</v>
          </cell>
        </row>
        <row r="549">
          <cell r="G549">
            <v>3724000</v>
          </cell>
          <cell r="H549">
            <v>3727999</v>
          </cell>
          <cell r="I549">
            <v>2439200</v>
          </cell>
        </row>
        <row r="550">
          <cell r="G550">
            <v>3728000</v>
          </cell>
          <cell r="H550">
            <v>3731999</v>
          </cell>
          <cell r="I550">
            <v>2442400</v>
          </cell>
        </row>
        <row r="551">
          <cell r="G551">
            <v>3732000</v>
          </cell>
          <cell r="H551">
            <v>3735999</v>
          </cell>
          <cell r="I551">
            <v>2445600</v>
          </cell>
        </row>
        <row r="552">
          <cell r="G552">
            <v>3736000</v>
          </cell>
          <cell r="H552">
            <v>3739999</v>
          </cell>
          <cell r="I552">
            <v>2448800</v>
          </cell>
        </row>
        <row r="553">
          <cell r="G553">
            <v>3740000</v>
          </cell>
          <cell r="H553">
            <v>3743999</v>
          </cell>
          <cell r="I553">
            <v>2452000</v>
          </cell>
        </row>
        <row r="554">
          <cell r="G554">
            <v>3744000</v>
          </cell>
          <cell r="H554">
            <v>3747999</v>
          </cell>
          <cell r="I554">
            <v>2455200</v>
          </cell>
        </row>
        <row r="555">
          <cell r="G555">
            <v>3748000</v>
          </cell>
          <cell r="H555">
            <v>3751999</v>
          </cell>
          <cell r="I555">
            <v>2458400</v>
          </cell>
        </row>
        <row r="556">
          <cell r="G556">
            <v>3752000</v>
          </cell>
          <cell r="H556">
            <v>3755999</v>
          </cell>
          <cell r="I556">
            <v>2461600</v>
          </cell>
        </row>
        <row r="557">
          <cell r="G557">
            <v>3756000</v>
          </cell>
          <cell r="H557">
            <v>3759999</v>
          </cell>
          <cell r="I557">
            <v>2464800</v>
          </cell>
        </row>
        <row r="558">
          <cell r="G558">
            <v>3760000</v>
          </cell>
          <cell r="H558">
            <v>3763999</v>
          </cell>
          <cell r="I558">
            <v>2468000</v>
          </cell>
        </row>
        <row r="559">
          <cell r="G559">
            <v>3764000</v>
          </cell>
          <cell r="H559">
            <v>3767999</v>
          </cell>
          <cell r="I559">
            <v>2471200</v>
          </cell>
        </row>
        <row r="560">
          <cell r="G560">
            <v>3768000</v>
          </cell>
          <cell r="H560">
            <v>3771999</v>
          </cell>
          <cell r="I560">
            <v>2474400</v>
          </cell>
        </row>
        <row r="561">
          <cell r="G561">
            <v>3772000</v>
          </cell>
          <cell r="H561">
            <v>3775999</v>
          </cell>
          <cell r="I561">
            <v>2477600</v>
          </cell>
        </row>
        <row r="562">
          <cell r="G562">
            <v>3776000</v>
          </cell>
          <cell r="H562">
            <v>3779999</v>
          </cell>
          <cell r="I562">
            <v>2480800</v>
          </cell>
        </row>
        <row r="563">
          <cell r="G563">
            <v>3780000</v>
          </cell>
          <cell r="H563">
            <v>3783999</v>
          </cell>
          <cell r="I563">
            <v>2484000</v>
          </cell>
        </row>
        <row r="564">
          <cell r="G564">
            <v>3784000</v>
          </cell>
          <cell r="H564">
            <v>3787999</v>
          </cell>
          <cell r="I564">
            <v>2487200</v>
          </cell>
        </row>
        <row r="565">
          <cell r="G565">
            <v>3788000</v>
          </cell>
          <cell r="H565">
            <v>3791999</v>
          </cell>
          <cell r="I565">
            <v>2490400</v>
          </cell>
        </row>
        <row r="566">
          <cell r="G566">
            <v>3792000</v>
          </cell>
          <cell r="H566">
            <v>3795999</v>
          </cell>
          <cell r="I566">
            <v>2493600</v>
          </cell>
        </row>
        <row r="567">
          <cell r="G567">
            <v>3796000</v>
          </cell>
          <cell r="H567">
            <v>3799999</v>
          </cell>
          <cell r="I567">
            <v>2496800</v>
          </cell>
        </row>
        <row r="568">
          <cell r="G568">
            <v>3800000</v>
          </cell>
          <cell r="H568">
            <v>3803999</v>
          </cell>
          <cell r="I568">
            <v>2500000</v>
          </cell>
        </row>
        <row r="569">
          <cell r="G569">
            <v>3804000</v>
          </cell>
          <cell r="H569">
            <v>3807999</v>
          </cell>
          <cell r="I569">
            <v>2503200</v>
          </cell>
        </row>
        <row r="570">
          <cell r="G570">
            <v>3808000</v>
          </cell>
          <cell r="H570">
            <v>3811999</v>
          </cell>
          <cell r="I570">
            <v>2506400</v>
          </cell>
        </row>
        <row r="571">
          <cell r="G571">
            <v>3812000</v>
          </cell>
          <cell r="H571">
            <v>3815999</v>
          </cell>
          <cell r="I571">
            <v>2509600</v>
          </cell>
        </row>
        <row r="572">
          <cell r="G572">
            <v>3816000</v>
          </cell>
          <cell r="H572">
            <v>3819999</v>
          </cell>
          <cell r="I572">
            <v>2512800</v>
          </cell>
        </row>
        <row r="573">
          <cell r="G573">
            <v>3820000</v>
          </cell>
          <cell r="H573">
            <v>3823999</v>
          </cell>
          <cell r="I573">
            <v>2516000</v>
          </cell>
        </row>
        <row r="574">
          <cell r="G574">
            <v>3824000</v>
          </cell>
          <cell r="H574">
            <v>3827999</v>
          </cell>
          <cell r="I574">
            <v>2519200</v>
          </cell>
        </row>
        <row r="575">
          <cell r="G575">
            <v>3828000</v>
          </cell>
          <cell r="H575">
            <v>3831999</v>
          </cell>
          <cell r="I575">
            <v>2522400</v>
          </cell>
        </row>
        <row r="576">
          <cell r="G576">
            <v>3832000</v>
          </cell>
          <cell r="H576">
            <v>3835999</v>
          </cell>
          <cell r="I576">
            <v>2525600</v>
          </cell>
        </row>
        <row r="577">
          <cell r="G577">
            <v>3836000</v>
          </cell>
          <cell r="H577">
            <v>3839999</v>
          </cell>
          <cell r="I577">
            <v>2528800</v>
          </cell>
        </row>
        <row r="578">
          <cell r="G578">
            <v>3840000</v>
          </cell>
          <cell r="H578">
            <v>3843999</v>
          </cell>
          <cell r="I578">
            <v>2532000</v>
          </cell>
        </row>
        <row r="579">
          <cell r="G579">
            <v>3844000</v>
          </cell>
          <cell r="H579">
            <v>3847999</v>
          </cell>
          <cell r="I579">
            <v>2535200</v>
          </cell>
        </row>
        <row r="580">
          <cell r="G580">
            <v>3848000</v>
          </cell>
          <cell r="H580">
            <v>3851999</v>
          </cell>
          <cell r="I580">
            <v>2538400</v>
          </cell>
        </row>
        <row r="581">
          <cell r="G581">
            <v>3852000</v>
          </cell>
          <cell r="H581">
            <v>3855999</v>
          </cell>
          <cell r="I581">
            <v>2541600</v>
          </cell>
        </row>
        <row r="582">
          <cell r="G582">
            <v>3856000</v>
          </cell>
          <cell r="H582">
            <v>3859999</v>
          </cell>
          <cell r="I582">
            <v>2544800</v>
          </cell>
        </row>
        <row r="583">
          <cell r="G583">
            <v>3860000</v>
          </cell>
          <cell r="H583">
            <v>3863999</v>
          </cell>
          <cell r="I583">
            <v>2548000</v>
          </cell>
        </row>
        <row r="584">
          <cell r="G584">
            <v>3864000</v>
          </cell>
          <cell r="H584">
            <v>3867999</v>
          </cell>
          <cell r="I584">
            <v>2551200</v>
          </cell>
        </row>
        <row r="585">
          <cell r="G585">
            <v>3868000</v>
          </cell>
          <cell r="H585">
            <v>3871999</v>
          </cell>
          <cell r="I585">
            <v>2554400</v>
          </cell>
        </row>
        <row r="586">
          <cell r="G586">
            <v>3872000</v>
          </cell>
          <cell r="H586">
            <v>3875999</v>
          </cell>
          <cell r="I586">
            <v>2557600</v>
          </cell>
        </row>
        <row r="587">
          <cell r="G587">
            <v>3876000</v>
          </cell>
          <cell r="H587">
            <v>3879999</v>
          </cell>
          <cell r="I587">
            <v>2560800</v>
          </cell>
        </row>
        <row r="588">
          <cell r="G588">
            <v>3880000</v>
          </cell>
          <cell r="H588">
            <v>3883999</v>
          </cell>
          <cell r="I588">
            <v>2564000</v>
          </cell>
        </row>
        <row r="589">
          <cell r="G589">
            <v>3884000</v>
          </cell>
          <cell r="H589">
            <v>3887999</v>
          </cell>
          <cell r="I589">
            <v>2567200</v>
          </cell>
        </row>
        <row r="590">
          <cell r="G590">
            <v>3888000</v>
          </cell>
          <cell r="H590">
            <v>3891999</v>
          </cell>
          <cell r="I590">
            <v>2570400</v>
          </cell>
        </row>
        <row r="591">
          <cell r="G591">
            <v>3892000</v>
          </cell>
          <cell r="H591">
            <v>3895999</v>
          </cell>
          <cell r="I591">
            <v>2573600</v>
          </cell>
        </row>
        <row r="592">
          <cell r="G592">
            <v>3896000</v>
          </cell>
          <cell r="H592">
            <v>3899999</v>
          </cell>
          <cell r="I592">
            <v>2576800</v>
          </cell>
        </row>
        <row r="593">
          <cell r="G593">
            <v>3900000</v>
          </cell>
          <cell r="H593">
            <v>3903999</v>
          </cell>
          <cell r="I593">
            <v>2580000</v>
          </cell>
        </row>
        <row r="594">
          <cell r="G594">
            <v>3904000</v>
          </cell>
          <cell r="H594">
            <v>3907999</v>
          </cell>
          <cell r="I594">
            <v>2583200</v>
          </cell>
        </row>
        <row r="595">
          <cell r="G595">
            <v>3908000</v>
          </cell>
          <cell r="H595">
            <v>3911999</v>
          </cell>
          <cell r="I595">
            <v>2586400</v>
          </cell>
        </row>
        <row r="596">
          <cell r="G596">
            <v>3912000</v>
          </cell>
          <cell r="H596">
            <v>3915999</v>
          </cell>
          <cell r="I596">
            <v>2589600</v>
          </cell>
        </row>
        <row r="597">
          <cell r="G597">
            <v>3916000</v>
          </cell>
          <cell r="H597">
            <v>3919999</v>
          </cell>
          <cell r="I597">
            <v>2592800</v>
          </cell>
        </row>
        <row r="598">
          <cell r="G598">
            <v>3920000</v>
          </cell>
          <cell r="H598">
            <v>3923999</v>
          </cell>
          <cell r="I598">
            <v>2596000</v>
          </cell>
        </row>
        <row r="599">
          <cell r="G599">
            <v>3924000</v>
          </cell>
          <cell r="H599">
            <v>3927999</v>
          </cell>
          <cell r="I599">
            <v>2599200</v>
          </cell>
        </row>
        <row r="600">
          <cell r="G600">
            <v>3928000</v>
          </cell>
          <cell r="H600">
            <v>3931999</v>
          </cell>
          <cell r="I600">
            <v>2602400</v>
          </cell>
        </row>
        <row r="601">
          <cell r="G601">
            <v>3932000</v>
          </cell>
          <cell r="H601">
            <v>3935999</v>
          </cell>
          <cell r="I601">
            <v>2605600</v>
          </cell>
        </row>
        <row r="602">
          <cell r="G602">
            <v>3936000</v>
          </cell>
          <cell r="H602">
            <v>3939999</v>
          </cell>
          <cell r="I602">
            <v>2608800</v>
          </cell>
        </row>
        <row r="603">
          <cell r="G603">
            <v>3940000</v>
          </cell>
          <cell r="H603">
            <v>3943999</v>
          </cell>
          <cell r="I603">
            <v>2612000</v>
          </cell>
        </row>
        <row r="604">
          <cell r="G604">
            <v>3944000</v>
          </cell>
          <cell r="H604">
            <v>3947999</v>
          </cell>
          <cell r="I604">
            <v>2615200</v>
          </cell>
        </row>
        <row r="605">
          <cell r="G605">
            <v>3948000</v>
          </cell>
          <cell r="H605">
            <v>3951999</v>
          </cell>
          <cell r="I605">
            <v>2618400</v>
          </cell>
        </row>
        <row r="606">
          <cell r="G606">
            <v>3952000</v>
          </cell>
          <cell r="H606">
            <v>3955999</v>
          </cell>
          <cell r="I606">
            <v>2621600</v>
          </cell>
        </row>
        <row r="607">
          <cell r="G607">
            <v>3956000</v>
          </cell>
          <cell r="H607">
            <v>3959999</v>
          </cell>
          <cell r="I607">
            <v>2624800</v>
          </cell>
        </row>
        <row r="608">
          <cell r="G608">
            <v>3960000</v>
          </cell>
          <cell r="H608">
            <v>3963999</v>
          </cell>
          <cell r="I608">
            <v>2628000</v>
          </cell>
        </row>
        <row r="609">
          <cell r="G609">
            <v>3964000</v>
          </cell>
          <cell r="H609">
            <v>3967999</v>
          </cell>
          <cell r="I609">
            <v>2631200</v>
          </cell>
        </row>
        <row r="610">
          <cell r="G610">
            <v>3968000</v>
          </cell>
          <cell r="H610">
            <v>3971999</v>
          </cell>
          <cell r="I610">
            <v>2634400</v>
          </cell>
        </row>
        <row r="611">
          <cell r="G611">
            <v>3972000</v>
          </cell>
          <cell r="H611">
            <v>3975999</v>
          </cell>
          <cell r="I611">
            <v>2637600</v>
          </cell>
        </row>
        <row r="612">
          <cell r="G612">
            <v>3976000</v>
          </cell>
          <cell r="H612">
            <v>3979999</v>
          </cell>
          <cell r="I612">
            <v>2640800</v>
          </cell>
        </row>
        <row r="613">
          <cell r="G613">
            <v>3980000</v>
          </cell>
          <cell r="H613">
            <v>3983999</v>
          </cell>
          <cell r="I613">
            <v>2644000</v>
          </cell>
        </row>
        <row r="614">
          <cell r="G614">
            <v>3984000</v>
          </cell>
          <cell r="H614">
            <v>3987999</v>
          </cell>
          <cell r="I614">
            <v>2647200</v>
          </cell>
        </row>
        <row r="615">
          <cell r="G615">
            <v>3988000</v>
          </cell>
          <cell r="H615">
            <v>3991999</v>
          </cell>
          <cell r="I615">
            <v>2650400</v>
          </cell>
        </row>
        <row r="616">
          <cell r="G616">
            <v>3992000</v>
          </cell>
          <cell r="H616">
            <v>3995999</v>
          </cell>
          <cell r="I616">
            <v>2653600</v>
          </cell>
        </row>
        <row r="617">
          <cell r="G617">
            <v>3996000</v>
          </cell>
          <cell r="H617">
            <v>3999999</v>
          </cell>
          <cell r="I617">
            <v>2656800</v>
          </cell>
        </row>
        <row r="618">
          <cell r="G618">
            <v>4000000</v>
          </cell>
          <cell r="H618">
            <v>4003999</v>
          </cell>
          <cell r="I618">
            <v>2660000</v>
          </cell>
        </row>
        <row r="619">
          <cell r="G619">
            <v>4004000</v>
          </cell>
          <cell r="H619">
            <v>4007999</v>
          </cell>
          <cell r="I619">
            <v>2663200</v>
          </cell>
        </row>
        <row r="620">
          <cell r="G620">
            <v>4008000</v>
          </cell>
          <cell r="H620">
            <v>4011999</v>
          </cell>
          <cell r="I620">
            <v>2666400</v>
          </cell>
        </row>
        <row r="621">
          <cell r="G621">
            <v>4012000</v>
          </cell>
          <cell r="H621">
            <v>4015999</v>
          </cell>
          <cell r="I621">
            <v>2669600</v>
          </cell>
        </row>
        <row r="622">
          <cell r="G622">
            <v>4016000</v>
          </cell>
          <cell r="H622">
            <v>4019999</v>
          </cell>
          <cell r="I622">
            <v>2672800</v>
          </cell>
        </row>
        <row r="623">
          <cell r="G623">
            <v>4020000</v>
          </cell>
          <cell r="H623">
            <v>4023999</v>
          </cell>
          <cell r="I623">
            <v>2676000</v>
          </cell>
        </row>
        <row r="624">
          <cell r="G624">
            <v>4024000</v>
          </cell>
          <cell r="H624">
            <v>4027999</v>
          </cell>
          <cell r="I624">
            <v>2679200</v>
          </cell>
        </row>
        <row r="625">
          <cell r="G625">
            <v>4028000</v>
          </cell>
          <cell r="H625">
            <v>4031999</v>
          </cell>
          <cell r="I625">
            <v>2682400</v>
          </cell>
        </row>
        <row r="626">
          <cell r="G626">
            <v>4032000</v>
          </cell>
          <cell r="H626">
            <v>4035999</v>
          </cell>
          <cell r="I626">
            <v>2685600</v>
          </cell>
        </row>
        <row r="627">
          <cell r="G627">
            <v>4036000</v>
          </cell>
          <cell r="H627">
            <v>4039999</v>
          </cell>
          <cell r="I627">
            <v>2688800</v>
          </cell>
        </row>
        <row r="628">
          <cell r="G628">
            <v>4040000</v>
          </cell>
          <cell r="H628">
            <v>4043999</v>
          </cell>
          <cell r="I628">
            <v>2692000</v>
          </cell>
        </row>
        <row r="629">
          <cell r="G629">
            <v>4044000</v>
          </cell>
          <cell r="H629">
            <v>4047999</v>
          </cell>
          <cell r="I629">
            <v>2695200</v>
          </cell>
        </row>
        <row r="630">
          <cell r="G630">
            <v>4048000</v>
          </cell>
          <cell r="H630">
            <v>4051999</v>
          </cell>
          <cell r="I630">
            <v>2698400</v>
          </cell>
        </row>
        <row r="631">
          <cell r="G631">
            <v>4052000</v>
          </cell>
          <cell r="H631">
            <v>4055999</v>
          </cell>
          <cell r="I631">
            <v>2701600</v>
          </cell>
        </row>
        <row r="632">
          <cell r="G632">
            <v>4056000</v>
          </cell>
          <cell r="H632">
            <v>4059999</v>
          </cell>
          <cell r="I632">
            <v>2704800</v>
          </cell>
        </row>
        <row r="633">
          <cell r="G633">
            <v>4060000</v>
          </cell>
          <cell r="H633">
            <v>4063999</v>
          </cell>
          <cell r="I633">
            <v>2708000</v>
          </cell>
        </row>
        <row r="634">
          <cell r="G634">
            <v>4064000</v>
          </cell>
          <cell r="H634">
            <v>4067999</v>
          </cell>
          <cell r="I634">
            <v>2711200</v>
          </cell>
        </row>
        <row r="635">
          <cell r="G635">
            <v>4068000</v>
          </cell>
          <cell r="H635">
            <v>4071999</v>
          </cell>
          <cell r="I635">
            <v>2714400</v>
          </cell>
        </row>
        <row r="636">
          <cell r="G636">
            <v>4072000</v>
          </cell>
          <cell r="H636">
            <v>4075999</v>
          </cell>
          <cell r="I636">
            <v>2717600</v>
          </cell>
        </row>
        <row r="637">
          <cell r="G637">
            <v>4076000</v>
          </cell>
          <cell r="H637">
            <v>4079999</v>
          </cell>
          <cell r="I637">
            <v>2720800</v>
          </cell>
        </row>
        <row r="638">
          <cell r="G638">
            <v>4080000</v>
          </cell>
          <cell r="H638">
            <v>4083999</v>
          </cell>
          <cell r="I638">
            <v>2724000</v>
          </cell>
        </row>
        <row r="639">
          <cell r="G639">
            <v>4084000</v>
          </cell>
          <cell r="H639">
            <v>4087999</v>
          </cell>
          <cell r="I639">
            <v>2727200</v>
          </cell>
        </row>
        <row r="640">
          <cell r="G640">
            <v>4088000</v>
          </cell>
          <cell r="H640">
            <v>4091999</v>
          </cell>
          <cell r="I640">
            <v>2730400</v>
          </cell>
        </row>
        <row r="641">
          <cell r="G641">
            <v>4092000</v>
          </cell>
          <cell r="H641">
            <v>4095999</v>
          </cell>
          <cell r="I641">
            <v>2733600</v>
          </cell>
        </row>
        <row r="642">
          <cell r="G642">
            <v>4096000</v>
          </cell>
          <cell r="H642">
            <v>4099999</v>
          </cell>
          <cell r="I642">
            <v>2736800</v>
          </cell>
        </row>
        <row r="643">
          <cell r="G643">
            <v>4100000</v>
          </cell>
          <cell r="H643">
            <v>4103999</v>
          </cell>
          <cell r="I643">
            <v>2740000</v>
          </cell>
        </row>
        <row r="644">
          <cell r="G644">
            <v>4104000</v>
          </cell>
          <cell r="H644">
            <v>4107999</v>
          </cell>
          <cell r="I644">
            <v>2743200</v>
          </cell>
        </row>
        <row r="645">
          <cell r="G645">
            <v>4108000</v>
          </cell>
          <cell r="H645">
            <v>4111999</v>
          </cell>
          <cell r="I645">
            <v>2746400</v>
          </cell>
        </row>
        <row r="646">
          <cell r="G646">
            <v>4112000</v>
          </cell>
          <cell r="H646">
            <v>4115999</v>
          </cell>
          <cell r="I646">
            <v>2749600</v>
          </cell>
        </row>
        <row r="647">
          <cell r="G647">
            <v>4116000</v>
          </cell>
          <cell r="H647">
            <v>4119999</v>
          </cell>
          <cell r="I647">
            <v>2752800</v>
          </cell>
        </row>
        <row r="648">
          <cell r="G648">
            <v>4120000</v>
          </cell>
          <cell r="H648">
            <v>4123999</v>
          </cell>
          <cell r="I648">
            <v>2756000</v>
          </cell>
        </row>
        <row r="649">
          <cell r="G649">
            <v>4124000</v>
          </cell>
          <cell r="H649">
            <v>4127999</v>
          </cell>
          <cell r="I649">
            <v>2759200</v>
          </cell>
        </row>
        <row r="650">
          <cell r="G650">
            <v>4128000</v>
          </cell>
          <cell r="H650">
            <v>4131999</v>
          </cell>
          <cell r="I650">
            <v>2762400</v>
          </cell>
        </row>
        <row r="651">
          <cell r="G651">
            <v>4132000</v>
          </cell>
          <cell r="H651">
            <v>4135999</v>
          </cell>
          <cell r="I651">
            <v>2765600</v>
          </cell>
        </row>
        <row r="652">
          <cell r="G652">
            <v>4136000</v>
          </cell>
          <cell r="H652">
            <v>4139999</v>
          </cell>
          <cell r="I652">
            <v>2768800</v>
          </cell>
        </row>
        <row r="653">
          <cell r="G653">
            <v>4140000</v>
          </cell>
          <cell r="H653">
            <v>4143999</v>
          </cell>
          <cell r="I653">
            <v>2772000</v>
          </cell>
        </row>
        <row r="654">
          <cell r="G654">
            <v>4144000</v>
          </cell>
          <cell r="H654">
            <v>4147999</v>
          </cell>
          <cell r="I654">
            <v>2775200</v>
          </cell>
        </row>
        <row r="655">
          <cell r="G655">
            <v>4148000</v>
          </cell>
          <cell r="H655">
            <v>4151999</v>
          </cell>
          <cell r="I655">
            <v>2778400</v>
          </cell>
        </row>
        <row r="656">
          <cell r="G656">
            <v>4152000</v>
          </cell>
          <cell r="H656">
            <v>4155999</v>
          </cell>
          <cell r="I656">
            <v>2781600</v>
          </cell>
        </row>
        <row r="657">
          <cell r="G657">
            <v>4156000</v>
          </cell>
          <cell r="H657">
            <v>4159999</v>
          </cell>
          <cell r="I657">
            <v>2784800</v>
          </cell>
        </row>
        <row r="658">
          <cell r="G658">
            <v>4160000</v>
          </cell>
          <cell r="H658">
            <v>4163999</v>
          </cell>
          <cell r="I658">
            <v>2788000</v>
          </cell>
        </row>
        <row r="659">
          <cell r="G659">
            <v>4164000</v>
          </cell>
          <cell r="H659">
            <v>4167999</v>
          </cell>
          <cell r="I659">
            <v>2791200</v>
          </cell>
        </row>
        <row r="660">
          <cell r="G660">
            <v>4168000</v>
          </cell>
          <cell r="H660">
            <v>4171999</v>
          </cell>
          <cell r="I660">
            <v>2794400</v>
          </cell>
        </row>
        <row r="661">
          <cell r="G661">
            <v>4172000</v>
          </cell>
          <cell r="H661">
            <v>4175999</v>
          </cell>
          <cell r="I661">
            <v>2797600</v>
          </cell>
        </row>
        <row r="662">
          <cell r="G662">
            <v>4176000</v>
          </cell>
          <cell r="H662">
            <v>4179999</v>
          </cell>
          <cell r="I662">
            <v>2800800</v>
          </cell>
        </row>
        <row r="663">
          <cell r="G663">
            <v>4180000</v>
          </cell>
          <cell r="H663">
            <v>4183999</v>
          </cell>
          <cell r="I663">
            <v>2804000</v>
          </cell>
        </row>
        <row r="664">
          <cell r="G664">
            <v>4184000</v>
          </cell>
          <cell r="H664">
            <v>4187999</v>
          </cell>
          <cell r="I664">
            <v>2807200</v>
          </cell>
        </row>
        <row r="665">
          <cell r="G665">
            <v>4188000</v>
          </cell>
          <cell r="H665">
            <v>4191999</v>
          </cell>
          <cell r="I665">
            <v>2810400</v>
          </cell>
        </row>
        <row r="666">
          <cell r="G666">
            <v>4192000</v>
          </cell>
          <cell r="H666">
            <v>4195999</v>
          </cell>
          <cell r="I666">
            <v>2813600</v>
          </cell>
        </row>
        <row r="667">
          <cell r="G667">
            <v>4196000</v>
          </cell>
          <cell r="H667">
            <v>4199999</v>
          </cell>
          <cell r="I667">
            <v>2816800</v>
          </cell>
        </row>
        <row r="668">
          <cell r="G668">
            <v>4200000</v>
          </cell>
          <cell r="H668">
            <v>4203999</v>
          </cell>
          <cell r="I668">
            <v>2820000</v>
          </cell>
        </row>
        <row r="669">
          <cell r="G669">
            <v>4204000</v>
          </cell>
          <cell r="H669">
            <v>4207999</v>
          </cell>
          <cell r="I669">
            <v>2823200</v>
          </cell>
        </row>
        <row r="670">
          <cell r="G670">
            <v>4208000</v>
          </cell>
          <cell r="H670">
            <v>4211999</v>
          </cell>
          <cell r="I670">
            <v>2826400</v>
          </cell>
        </row>
        <row r="671">
          <cell r="G671">
            <v>4212000</v>
          </cell>
          <cell r="H671">
            <v>4215999</v>
          </cell>
          <cell r="I671">
            <v>2829600</v>
          </cell>
        </row>
        <row r="672">
          <cell r="G672">
            <v>4216000</v>
          </cell>
          <cell r="H672">
            <v>4219999</v>
          </cell>
          <cell r="I672">
            <v>2832800</v>
          </cell>
        </row>
        <row r="673">
          <cell r="G673">
            <v>4220000</v>
          </cell>
          <cell r="H673">
            <v>4223999</v>
          </cell>
          <cell r="I673">
            <v>2836000</v>
          </cell>
        </row>
        <row r="674">
          <cell r="G674">
            <v>4224000</v>
          </cell>
          <cell r="H674">
            <v>4227999</v>
          </cell>
          <cell r="I674">
            <v>2839200</v>
          </cell>
        </row>
        <row r="675">
          <cell r="G675">
            <v>4228000</v>
          </cell>
          <cell r="H675">
            <v>4231999</v>
          </cell>
          <cell r="I675">
            <v>2842400</v>
          </cell>
        </row>
        <row r="676">
          <cell r="G676">
            <v>4232000</v>
          </cell>
          <cell r="H676">
            <v>4235999</v>
          </cell>
          <cell r="I676">
            <v>2845600</v>
          </cell>
        </row>
        <row r="677">
          <cell r="G677">
            <v>4236000</v>
          </cell>
          <cell r="H677">
            <v>4239999</v>
          </cell>
          <cell r="I677">
            <v>2848800</v>
          </cell>
        </row>
        <row r="678">
          <cell r="G678">
            <v>4240000</v>
          </cell>
          <cell r="H678">
            <v>4243999</v>
          </cell>
          <cell r="I678">
            <v>2852000</v>
          </cell>
        </row>
        <row r="679">
          <cell r="G679">
            <v>4244000</v>
          </cell>
          <cell r="H679">
            <v>4247999</v>
          </cell>
          <cell r="I679">
            <v>2855200</v>
          </cell>
        </row>
        <row r="680">
          <cell r="G680">
            <v>4248000</v>
          </cell>
          <cell r="H680">
            <v>4251999</v>
          </cell>
          <cell r="I680">
            <v>2858400</v>
          </cell>
        </row>
        <row r="681">
          <cell r="G681">
            <v>4252000</v>
          </cell>
          <cell r="H681">
            <v>4255999</v>
          </cell>
          <cell r="I681">
            <v>2861600</v>
          </cell>
        </row>
        <row r="682">
          <cell r="G682">
            <v>4256000</v>
          </cell>
          <cell r="H682">
            <v>4259999</v>
          </cell>
          <cell r="I682">
            <v>2864800</v>
          </cell>
        </row>
        <row r="683">
          <cell r="G683">
            <v>4260000</v>
          </cell>
          <cell r="H683">
            <v>4263999</v>
          </cell>
          <cell r="I683">
            <v>2868000</v>
          </cell>
        </row>
        <row r="684">
          <cell r="G684">
            <v>4264000</v>
          </cell>
          <cell r="H684">
            <v>4267999</v>
          </cell>
          <cell r="I684">
            <v>2871200</v>
          </cell>
        </row>
        <row r="685">
          <cell r="G685">
            <v>4268000</v>
          </cell>
          <cell r="H685">
            <v>4271999</v>
          </cell>
          <cell r="I685">
            <v>2874400</v>
          </cell>
        </row>
        <row r="686">
          <cell r="G686">
            <v>4272000</v>
          </cell>
          <cell r="H686">
            <v>4275999</v>
          </cell>
          <cell r="I686">
            <v>2877600</v>
          </cell>
        </row>
        <row r="687">
          <cell r="G687">
            <v>4276000</v>
          </cell>
          <cell r="H687">
            <v>4279999</v>
          </cell>
          <cell r="I687">
            <v>2880800</v>
          </cell>
        </row>
        <row r="688">
          <cell r="G688">
            <v>4280000</v>
          </cell>
          <cell r="H688">
            <v>4283999</v>
          </cell>
          <cell r="I688">
            <v>2884000</v>
          </cell>
        </row>
        <row r="689">
          <cell r="G689">
            <v>4284000</v>
          </cell>
          <cell r="H689">
            <v>4287999</v>
          </cell>
          <cell r="I689">
            <v>2887200</v>
          </cell>
        </row>
        <row r="690">
          <cell r="G690">
            <v>4288000</v>
          </cell>
          <cell r="H690">
            <v>4291999</v>
          </cell>
          <cell r="I690">
            <v>2890400</v>
          </cell>
        </row>
        <row r="691">
          <cell r="G691">
            <v>4292000</v>
          </cell>
          <cell r="H691">
            <v>4295999</v>
          </cell>
          <cell r="I691">
            <v>2893600</v>
          </cell>
        </row>
        <row r="692">
          <cell r="G692">
            <v>4296000</v>
          </cell>
          <cell r="H692">
            <v>4299999</v>
          </cell>
          <cell r="I692">
            <v>2896800</v>
          </cell>
        </row>
        <row r="693">
          <cell r="G693">
            <v>4300000</v>
          </cell>
          <cell r="H693">
            <v>4303999</v>
          </cell>
          <cell r="I693">
            <v>2900000</v>
          </cell>
        </row>
        <row r="694">
          <cell r="G694">
            <v>4304000</v>
          </cell>
          <cell r="H694">
            <v>4307999</v>
          </cell>
          <cell r="I694">
            <v>2903200</v>
          </cell>
        </row>
        <row r="695">
          <cell r="G695">
            <v>4308000</v>
          </cell>
          <cell r="H695">
            <v>4311999</v>
          </cell>
          <cell r="I695">
            <v>2906400</v>
          </cell>
        </row>
        <row r="696">
          <cell r="G696">
            <v>4312000</v>
          </cell>
          <cell r="H696">
            <v>4315999</v>
          </cell>
          <cell r="I696">
            <v>2909600</v>
          </cell>
        </row>
        <row r="697">
          <cell r="G697">
            <v>4316000</v>
          </cell>
          <cell r="H697">
            <v>4319999</v>
          </cell>
          <cell r="I697">
            <v>2912800</v>
          </cell>
        </row>
        <row r="698">
          <cell r="G698">
            <v>4320000</v>
          </cell>
          <cell r="H698">
            <v>4323999</v>
          </cell>
          <cell r="I698">
            <v>2916000</v>
          </cell>
        </row>
        <row r="699">
          <cell r="G699">
            <v>4324000</v>
          </cell>
          <cell r="H699">
            <v>4327999</v>
          </cell>
          <cell r="I699">
            <v>2919200</v>
          </cell>
        </row>
        <row r="700">
          <cell r="G700">
            <v>4328000</v>
          </cell>
          <cell r="H700">
            <v>4331999</v>
          </cell>
          <cell r="I700">
            <v>2922400</v>
          </cell>
        </row>
        <row r="701">
          <cell r="G701">
            <v>4332000</v>
          </cell>
          <cell r="H701">
            <v>4335999</v>
          </cell>
          <cell r="I701">
            <v>2925600</v>
          </cell>
        </row>
        <row r="702">
          <cell r="G702">
            <v>4336000</v>
          </cell>
          <cell r="H702">
            <v>4339999</v>
          </cell>
          <cell r="I702">
            <v>2928800</v>
          </cell>
        </row>
        <row r="703">
          <cell r="G703">
            <v>4340000</v>
          </cell>
          <cell r="H703">
            <v>4343999</v>
          </cell>
          <cell r="I703">
            <v>2932000</v>
          </cell>
        </row>
        <row r="704">
          <cell r="G704">
            <v>4344000</v>
          </cell>
          <cell r="H704">
            <v>4347999</v>
          </cell>
          <cell r="I704">
            <v>2935200</v>
          </cell>
        </row>
        <row r="705">
          <cell r="G705">
            <v>4348000</v>
          </cell>
          <cell r="H705">
            <v>4351999</v>
          </cell>
          <cell r="I705">
            <v>2938400</v>
          </cell>
        </row>
        <row r="706">
          <cell r="G706">
            <v>4352000</v>
          </cell>
          <cell r="H706">
            <v>4355999</v>
          </cell>
          <cell r="I706">
            <v>2941600</v>
          </cell>
        </row>
        <row r="707">
          <cell r="G707">
            <v>4356000</v>
          </cell>
          <cell r="H707">
            <v>4359999</v>
          </cell>
          <cell r="I707">
            <v>2944800</v>
          </cell>
        </row>
        <row r="708">
          <cell r="G708">
            <v>4360000</v>
          </cell>
          <cell r="H708">
            <v>4363999</v>
          </cell>
          <cell r="I708">
            <v>2948000</v>
          </cell>
        </row>
        <row r="709">
          <cell r="G709">
            <v>4364000</v>
          </cell>
          <cell r="H709">
            <v>4367999</v>
          </cell>
          <cell r="I709">
            <v>2951200</v>
          </cell>
        </row>
        <row r="710">
          <cell r="G710">
            <v>4368000</v>
          </cell>
          <cell r="H710">
            <v>4371999</v>
          </cell>
          <cell r="I710">
            <v>2954400</v>
          </cell>
        </row>
        <row r="711">
          <cell r="G711">
            <v>4372000</v>
          </cell>
          <cell r="H711">
            <v>4375999</v>
          </cell>
          <cell r="I711">
            <v>2957600</v>
          </cell>
        </row>
        <row r="712">
          <cell r="G712">
            <v>4376000</v>
          </cell>
          <cell r="H712">
            <v>4379999</v>
          </cell>
          <cell r="I712">
            <v>2960800</v>
          </cell>
        </row>
        <row r="713">
          <cell r="G713">
            <v>4380000</v>
          </cell>
          <cell r="H713">
            <v>4383999</v>
          </cell>
          <cell r="I713">
            <v>2964000</v>
          </cell>
        </row>
        <row r="714">
          <cell r="G714">
            <v>4384000</v>
          </cell>
          <cell r="H714">
            <v>4387999</v>
          </cell>
          <cell r="I714">
            <v>2967200</v>
          </cell>
        </row>
        <row r="715">
          <cell r="G715">
            <v>4388000</v>
          </cell>
          <cell r="H715">
            <v>4391999</v>
          </cell>
          <cell r="I715">
            <v>2970400</v>
          </cell>
        </row>
        <row r="716">
          <cell r="G716">
            <v>4392000</v>
          </cell>
          <cell r="H716">
            <v>4395999</v>
          </cell>
          <cell r="I716">
            <v>2973600</v>
          </cell>
        </row>
        <row r="717">
          <cell r="G717">
            <v>4396000</v>
          </cell>
          <cell r="H717">
            <v>4399999</v>
          </cell>
          <cell r="I717">
            <v>2976800</v>
          </cell>
        </row>
        <row r="718">
          <cell r="G718">
            <v>4400000</v>
          </cell>
          <cell r="H718">
            <v>4403999</v>
          </cell>
          <cell r="I718">
            <v>2980000</v>
          </cell>
        </row>
        <row r="719">
          <cell r="G719">
            <v>4404000</v>
          </cell>
          <cell r="H719">
            <v>4407999</v>
          </cell>
          <cell r="I719">
            <v>2983200</v>
          </cell>
        </row>
        <row r="720">
          <cell r="G720">
            <v>4408000</v>
          </cell>
          <cell r="H720">
            <v>4411999</v>
          </cell>
          <cell r="I720">
            <v>2986400</v>
          </cell>
        </row>
        <row r="721">
          <cell r="G721">
            <v>4412000</v>
          </cell>
          <cell r="H721">
            <v>4415999</v>
          </cell>
          <cell r="I721">
            <v>2989600</v>
          </cell>
        </row>
        <row r="722">
          <cell r="G722">
            <v>4416000</v>
          </cell>
          <cell r="H722">
            <v>4419999</v>
          </cell>
          <cell r="I722">
            <v>2992800</v>
          </cell>
        </row>
        <row r="723">
          <cell r="G723">
            <v>4420000</v>
          </cell>
          <cell r="H723">
            <v>4423999</v>
          </cell>
          <cell r="I723">
            <v>2996000</v>
          </cell>
        </row>
        <row r="724">
          <cell r="G724">
            <v>4424000</v>
          </cell>
          <cell r="H724">
            <v>4427999</v>
          </cell>
          <cell r="I724">
            <v>2999200</v>
          </cell>
        </row>
        <row r="725">
          <cell r="G725">
            <v>4428000</v>
          </cell>
          <cell r="H725">
            <v>4431999</v>
          </cell>
          <cell r="I725">
            <v>3002400</v>
          </cell>
        </row>
        <row r="726">
          <cell r="G726">
            <v>4432000</v>
          </cell>
          <cell r="H726">
            <v>4435999</v>
          </cell>
          <cell r="I726">
            <v>3005600</v>
          </cell>
        </row>
        <row r="727">
          <cell r="G727">
            <v>4436000</v>
          </cell>
          <cell r="H727">
            <v>4439999</v>
          </cell>
          <cell r="I727">
            <v>3008800</v>
          </cell>
        </row>
        <row r="728">
          <cell r="G728">
            <v>4440000</v>
          </cell>
          <cell r="H728">
            <v>4443999</v>
          </cell>
          <cell r="I728">
            <v>3012000</v>
          </cell>
        </row>
        <row r="729">
          <cell r="G729">
            <v>4444000</v>
          </cell>
          <cell r="H729">
            <v>4447999</v>
          </cell>
          <cell r="I729">
            <v>3015200</v>
          </cell>
        </row>
        <row r="730">
          <cell r="G730">
            <v>4448000</v>
          </cell>
          <cell r="H730">
            <v>4451999</v>
          </cell>
          <cell r="I730">
            <v>3018400</v>
          </cell>
        </row>
        <row r="731">
          <cell r="G731">
            <v>4452000</v>
          </cell>
          <cell r="H731">
            <v>4455999</v>
          </cell>
          <cell r="I731">
            <v>3021600</v>
          </cell>
        </row>
        <row r="732">
          <cell r="G732">
            <v>4456000</v>
          </cell>
          <cell r="H732">
            <v>4459999</v>
          </cell>
          <cell r="I732">
            <v>3024800</v>
          </cell>
        </row>
        <row r="733">
          <cell r="G733">
            <v>4460000</v>
          </cell>
          <cell r="H733">
            <v>4463999</v>
          </cell>
          <cell r="I733">
            <v>3028000</v>
          </cell>
        </row>
        <row r="734">
          <cell r="G734">
            <v>4464000</v>
          </cell>
          <cell r="H734">
            <v>4467999</v>
          </cell>
          <cell r="I734">
            <v>3031200</v>
          </cell>
        </row>
        <row r="735">
          <cell r="G735">
            <v>4468000</v>
          </cell>
          <cell r="H735">
            <v>4471999</v>
          </cell>
          <cell r="I735">
            <v>3034400</v>
          </cell>
        </row>
        <row r="736">
          <cell r="G736">
            <v>4472000</v>
          </cell>
          <cell r="H736">
            <v>4475999</v>
          </cell>
          <cell r="I736">
            <v>3037600</v>
          </cell>
        </row>
        <row r="737">
          <cell r="G737">
            <v>4476000</v>
          </cell>
          <cell r="H737">
            <v>4479999</v>
          </cell>
          <cell r="I737">
            <v>3040800</v>
          </cell>
        </row>
        <row r="738">
          <cell r="G738">
            <v>4480000</v>
          </cell>
          <cell r="H738">
            <v>4483999</v>
          </cell>
          <cell r="I738">
            <v>3044000</v>
          </cell>
        </row>
        <row r="739">
          <cell r="G739">
            <v>4484000</v>
          </cell>
          <cell r="H739">
            <v>4487999</v>
          </cell>
          <cell r="I739">
            <v>3047200</v>
          </cell>
        </row>
        <row r="740">
          <cell r="G740">
            <v>4488000</v>
          </cell>
          <cell r="H740">
            <v>4491999</v>
          </cell>
          <cell r="I740">
            <v>3050400</v>
          </cell>
        </row>
        <row r="741">
          <cell r="G741">
            <v>4492000</v>
          </cell>
          <cell r="H741">
            <v>4495999</v>
          </cell>
          <cell r="I741">
            <v>3053600</v>
          </cell>
        </row>
        <row r="742">
          <cell r="G742">
            <v>4496000</v>
          </cell>
          <cell r="H742">
            <v>4499999</v>
          </cell>
          <cell r="I742">
            <v>3056800</v>
          </cell>
        </row>
        <row r="743">
          <cell r="G743">
            <v>4500000</v>
          </cell>
          <cell r="H743">
            <v>4503999</v>
          </cell>
          <cell r="I743">
            <v>3060000</v>
          </cell>
        </row>
        <row r="744">
          <cell r="G744">
            <v>4504000</v>
          </cell>
          <cell r="H744">
            <v>4507999</v>
          </cell>
          <cell r="I744">
            <v>3063200</v>
          </cell>
        </row>
        <row r="745">
          <cell r="G745">
            <v>4508000</v>
          </cell>
          <cell r="H745">
            <v>4511999</v>
          </cell>
          <cell r="I745">
            <v>3066400</v>
          </cell>
        </row>
        <row r="746">
          <cell r="G746">
            <v>4512000</v>
          </cell>
          <cell r="H746">
            <v>4515999</v>
          </cell>
          <cell r="I746">
            <v>3069600</v>
          </cell>
        </row>
        <row r="747">
          <cell r="G747">
            <v>4516000</v>
          </cell>
          <cell r="H747">
            <v>4519999</v>
          </cell>
          <cell r="I747">
            <v>3072800</v>
          </cell>
        </row>
        <row r="748">
          <cell r="G748">
            <v>4520000</v>
          </cell>
          <cell r="H748">
            <v>4523999</v>
          </cell>
          <cell r="I748">
            <v>3076000</v>
          </cell>
        </row>
        <row r="749">
          <cell r="G749">
            <v>4524000</v>
          </cell>
          <cell r="H749">
            <v>4527999</v>
          </cell>
          <cell r="I749">
            <v>3079200</v>
          </cell>
        </row>
        <row r="750">
          <cell r="G750">
            <v>4528000</v>
          </cell>
          <cell r="H750">
            <v>4531999</v>
          </cell>
          <cell r="I750">
            <v>3082400</v>
          </cell>
        </row>
        <row r="751">
          <cell r="G751">
            <v>4532000</v>
          </cell>
          <cell r="H751">
            <v>4535999</v>
          </cell>
          <cell r="I751">
            <v>3085600</v>
          </cell>
        </row>
        <row r="752">
          <cell r="G752">
            <v>4536000</v>
          </cell>
          <cell r="H752">
            <v>4539999</v>
          </cell>
          <cell r="I752">
            <v>3088800</v>
          </cell>
        </row>
        <row r="753">
          <cell r="G753">
            <v>4540000</v>
          </cell>
          <cell r="H753">
            <v>4543999</v>
          </cell>
          <cell r="I753">
            <v>3092000</v>
          </cell>
        </row>
        <row r="754">
          <cell r="G754">
            <v>4544000</v>
          </cell>
          <cell r="H754">
            <v>4547999</v>
          </cell>
          <cell r="I754">
            <v>3095200</v>
          </cell>
        </row>
        <row r="755">
          <cell r="G755">
            <v>4548000</v>
          </cell>
          <cell r="H755">
            <v>4551999</v>
          </cell>
          <cell r="I755">
            <v>3098400</v>
          </cell>
        </row>
        <row r="756">
          <cell r="G756">
            <v>4552000</v>
          </cell>
          <cell r="H756">
            <v>4555999</v>
          </cell>
          <cell r="I756">
            <v>3101600</v>
          </cell>
        </row>
        <row r="757">
          <cell r="G757">
            <v>4556000</v>
          </cell>
          <cell r="H757">
            <v>4559999</v>
          </cell>
          <cell r="I757">
            <v>3104800</v>
          </cell>
        </row>
        <row r="758">
          <cell r="G758">
            <v>4560000</v>
          </cell>
          <cell r="H758">
            <v>4563999</v>
          </cell>
          <cell r="I758">
            <v>3108000</v>
          </cell>
        </row>
        <row r="759">
          <cell r="G759">
            <v>4564000</v>
          </cell>
          <cell r="H759">
            <v>4567999</v>
          </cell>
          <cell r="I759">
            <v>3111200</v>
          </cell>
        </row>
        <row r="760">
          <cell r="G760">
            <v>4568000</v>
          </cell>
          <cell r="H760">
            <v>4571999</v>
          </cell>
          <cell r="I760">
            <v>3114400</v>
          </cell>
        </row>
        <row r="761">
          <cell r="G761">
            <v>4572000</v>
          </cell>
          <cell r="H761">
            <v>4575999</v>
          </cell>
          <cell r="I761">
            <v>3117600</v>
          </cell>
        </row>
        <row r="762">
          <cell r="G762">
            <v>4576000</v>
          </cell>
          <cell r="H762">
            <v>4579999</v>
          </cell>
          <cell r="I762">
            <v>3120800</v>
          </cell>
        </row>
        <row r="763">
          <cell r="G763">
            <v>4580000</v>
          </cell>
          <cell r="H763">
            <v>4583999</v>
          </cell>
          <cell r="I763">
            <v>3124000</v>
          </cell>
        </row>
        <row r="764">
          <cell r="G764">
            <v>4584000</v>
          </cell>
          <cell r="H764">
            <v>4587999</v>
          </cell>
          <cell r="I764">
            <v>3127200</v>
          </cell>
        </row>
        <row r="765">
          <cell r="G765">
            <v>4588000</v>
          </cell>
          <cell r="H765">
            <v>4591999</v>
          </cell>
          <cell r="I765">
            <v>3130400</v>
          </cell>
        </row>
        <row r="766">
          <cell r="G766">
            <v>4592000</v>
          </cell>
          <cell r="H766">
            <v>4595999</v>
          </cell>
          <cell r="I766">
            <v>3133600</v>
          </cell>
        </row>
        <row r="767">
          <cell r="G767">
            <v>4596000</v>
          </cell>
          <cell r="H767">
            <v>4599999</v>
          </cell>
          <cell r="I767">
            <v>3136800</v>
          </cell>
        </row>
        <row r="768">
          <cell r="G768">
            <v>4600000</v>
          </cell>
          <cell r="H768">
            <v>4603999</v>
          </cell>
          <cell r="I768">
            <v>3140000</v>
          </cell>
        </row>
        <row r="769">
          <cell r="G769">
            <v>4604000</v>
          </cell>
          <cell r="H769">
            <v>4607999</v>
          </cell>
          <cell r="I769">
            <v>3143200</v>
          </cell>
        </row>
        <row r="770">
          <cell r="G770">
            <v>4608000</v>
          </cell>
          <cell r="H770">
            <v>4611999</v>
          </cell>
          <cell r="I770">
            <v>3146400</v>
          </cell>
        </row>
        <row r="771">
          <cell r="G771">
            <v>4612000</v>
          </cell>
          <cell r="H771">
            <v>4615999</v>
          </cell>
          <cell r="I771">
            <v>3149600</v>
          </cell>
        </row>
        <row r="772">
          <cell r="G772">
            <v>4616000</v>
          </cell>
          <cell r="H772">
            <v>4619999</v>
          </cell>
          <cell r="I772">
            <v>3152800</v>
          </cell>
        </row>
        <row r="773">
          <cell r="G773">
            <v>4620000</v>
          </cell>
          <cell r="H773">
            <v>4623999</v>
          </cell>
          <cell r="I773">
            <v>3156000</v>
          </cell>
        </row>
        <row r="774">
          <cell r="G774">
            <v>4624000</v>
          </cell>
          <cell r="H774">
            <v>4627999</v>
          </cell>
          <cell r="I774">
            <v>3159200</v>
          </cell>
        </row>
        <row r="775">
          <cell r="G775">
            <v>4628000</v>
          </cell>
          <cell r="H775">
            <v>4631999</v>
          </cell>
          <cell r="I775">
            <v>3162400</v>
          </cell>
        </row>
        <row r="776">
          <cell r="G776">
            <v>4632000</v>
          </cell>
          <cell r="H776">
            <v>4635999</v>
          </cell>
          <cell r="I776">
            <v>3165600</v>
          </cell>
        </row>
        <row r="777">
          <cell r="G777">
            <v>4636000</v>
          </cell>
          <cell r="H777">
            <v>4639999</v>
          </cell>
          <cell r="I777">
            <v>3168800</v>
          </cell>
        </row>
        <row r="778">
          <cell r="G778">
            <v>4640000</v>
          </cell>
          <cell r="H778">
            <v>4643999</v>
          </cell>
          <cell r="I778">
            <v>3172000</v>
          </cell>
        </row>
        <row r="779">
          <cell r="G779">
            <v>4644000</v>
          </cell>
          <cell r="H779">
            <v>4647999</v>
          </cell>
          <cell r="I779">
            <v>3175200</v>
          </cell>
        </row>
        <row r="780">
          <cell r="G780">
            <v>4648000</v>
          </cell>
          <cell r="H780">
            <v>4651999</v>
          </cell>
          <cell r="I780">
            <v>3178400</v>
          </cell>
        </row>
        <row r="781">
          <cell r="G781">
            <v>4652000</v>
          </cell>
          <cell r="H781">
            <v>4655999</v>
          </cell>
          <cell r="I781">
            <v>3181600</v>
          </cell>
        </row>
        <row r="782">
          <cell r="G782">
            <v>4656000</v>
          </cell>
          <cell r="H782">
            <v>4659999</v>
          </cell>
          <cell r="I782">
            <v>3184800</v>
          </cell>
        </row>
        <row r="783">
          <cell r="G783">
            <v>4660000</v>
          </cell>
          <cell r="H783">
            <v>4663999</v>
          </cell>
          <cell r="I783">
            <v>3188000</v>
          </cell>
        </row>
        <row r="784">
          <cell r="G784">
            <v>4664000</v>
          </cell>
          <cell r="H784">
            <v>4667999</v>
          </cell>
          <cell r="I784">
            <v>3191200</v>
          </cell>
        </row>
        <row r="785">
          <cell r="G785">
            <v>4668000</v>
          </cell>
          <cell r="H785">
            <v>4671999</v>
          </cell>
          <cell r="I785">
            <v>3194400</v>
          </cell>
        </row>
        <row r="786">
          <cell r="G786">
            <v>4672000</v>
          </cell>
          <cell r="H786">
            <v>4675999</v>
          </cell>
          <cell r="I786">
            <v>3197600</v>
          </cell>
        </row>
        <row r="787">
          <cell r="G787">
            <v>4676000</v>
          </cell>
          <cell r="H787">
            <v>4679999</v>
          </cell>
          <cell r="I787">
            <v>3200800</v>
          </cell>
        </row>
        <row r="788">
          <cell r="G788">
            <v>4680000</v>
          </cell>
          <cell r="H788">
            <v>4683999</v>
          </cell>
          <cell r="I788">
            <v>3204000</v>
          </cell>
        </row>
        <row r="789">
          <cell r="G789">
            <v>4684000</v>
          </cell>
          <cell r="H789">
            <v>4687999</v>
          </cell>
          <cell r="I789">
            <v>3207200</v>
          </cell>
        </row>
        <row r="790">
          <cell r="G790">
            <v>4688000</v>
          </cell>
          <cell r="H790">
            <v>4691999</v>
          </cell>
          <cell r="I790">
            <v>3210400</v>
          </cell>
        </row>
        <row r="791">
          <cell r="G791">
            <v>4692000</v>
          </cell>
          <cell r="H791">
            <v>4695999</v>
          </cell>
          <cell r="I791">
            <v>3213600</v>
          </cell>
        </row>
        <row r="792">
          <cell r="G792">
            <v>4696000</v>
          </cell>
          <cell r="H792">
            <v>4699999</v>
          </cell>
          <cell r="I792">
            <v>3216800</v>
          </cell>
        </row>
        <row r="793">
          <cell r="G793">
            <v>4700000</v>
          </cell>
          <cell r="H793">
            <v>4703999</v>
          </cell>
          <cell r="I793">
            <v>3220000</v>
          </cell>
        </row>
        <row r="794">
          <cell r="G794">
            <v>4704000</v>
          </cell>
          <cell r="H794">
            <v>4707999</v>
          </cell>
          <cell r="I794">
            <v>3223200</v>
          </cell>
        </row>
        <row r="795">
          <cell r="G795">
            <v>4708000</v>
          </cell>
          <cell r="H795">
            <v>4711999</v>
          </cell>
          <cell r="I795">
            <v>3226400</v>
          </cell>
        </row>
        <row r="796">
          <cell r="G796">
            <v>4712000</v>
          </cell>
          <cell r="H796">
            <v>4715999</v>
          </cell>
          <cell r="I796">
            <v>3229600</v>
          </cell>
        </row>
        <row r="797">
          <cell r="G797">
            <v>4716000</v>
          </cell>
          <cell r="H797">
            <v>4719999</v>
          </cell>
          <cell r="I797">
            <v>3232800</v>
          </cell>
        </row>
        <row r="798">
          <cell r="G798">
            <v>4720000</v>
          </cell>
          <cell r="H798">
            <v>4723999</v>
          </cell>
          <cell r="I798">
            <v>3236000</v>
          </cell>
        </row>
        <row r="799">
          <cell r="G799">
            <v>4724000</v>
          </cell>
          <cell r="H799">
            <v>4727999</v>
          </cell>
          <cell r="I799">
            <v>3239200</v>
          </cell>
        </row>
        <row r="800">
          <cell r="G800">
            <v>4728000</v>
          </cell>
          <cell r="H800">
            <v>4731999</v>
          </cell>
          <cell r="I800">
            <v>3242400</v>
          </cell>
        </row>
        <row r="801">
          <cell r="G801">
            <v>4732000</v>
          </cell>
          <cell r="H801">
            <v>4735999</v>
          </cell>
          <cell r="I801">
            <v>3245600</v>
          </cell>
        </row>
        <row r="802">
          <cell r="G802">
            <v>4736000</v>
          </cell>
          <cell r="H802">
            <v>4739999</v>
          </cell>
          <cell r="I802">
            <v>3248800</v>
          </cell>
        </row>
        <row r="803">
          <cell r="G803">
            <v>4740000</v>
          </cell>
          <cell r="H803">
            <v>4743999</v>
          </cell>
          <cell r="I803">
            <v>3252000</v>
          </cell>
        </row>
        <row r="804">
          <cell r="G804">
            <v>4744000</v>
          </cell>
          <cell r="H804">
            <v>4747999</v>
          </cell>
          <cell r="I804">
            <v>3255200</v>
          </cell>
        </row>
        <row r="805">
          <cell r="G805">
            <v>4748000</v>
          </cell>
          <cell r="H805">
            <v>4751999</v>
          </cell>
          <cell r="I805">
            <v>3258400</v>
          </cell>
        </row>
        <row r="806">
          <cell r="G806">
            <v>4752000</v>
          </cell>
          <cell r="H806">
            <v>4755999</v>
          </cell>
          <cell r="I806">
            <v>3261600</v>
          </cell>
        </row>
        <row r="807">
          <cell r="G807">
            <v>4756000</v>
          </cell>
          <cell r="H807">
            <v>4759999</v>
          </cell>
          <cell r="I807">
            <v>3264800</v>
          </cell>
        </row>
        <row r="808">
          <cell r="G808">
            <v>4760000</v>
          </cell>
          <cell r="H808">
            <v>4763999</v>
          </cell>
          <cell r="I808">
            <v>3268000</v>
          </cell>
        </row>
        <row r="809">
          <cell r="G809">
            <v>4764000</v>
          </cell>
          <cell r="H809">
            <v>4767999</v>
          </cell>
          <cell r="I809">
            <v>3271200</v>
          </cell>
        </row>
        <row r="810">
          <cell r="G810">
            <v>4768000</v>
          </cell>
          <cell r="H810">
            <v>4771999</v>
          </cell>
          <cell r="I810">
            <v>3274400</v>
          </cell>
        </row>
        <row r="811">
          <cell r="G811">
            <v>4772000</v>
          </cell>
          <cell r="H811">
            <v>4775999</v>
          </cell>
          <cell r="I811">
            <v>3277600</v>
          </cell>
        </row>
        <row r="812">
          <cell r="G812">
            <v>4776000</v>
          </cell>
          <cell r="H812">
            <v>4779999</v>
          </cell>
          <cell r="I812">
            <v>3280800</v>
          </cell>
        </row>
        <row r="813">
          <cell r="G813">
            <v>4780000</v>
          </cell>
          <cell r="H813">
            <v>4783999</v>
          </cell>
          <cell r="I813">
            <v>3284000</v>
          </cell>
        </row>
        <row r="814">
          <cell r="G814">
            <v>4784000</v>
          </cell>
          <cell r="H814">
            <v>4787999</v>
          </cell>
          <cell r="I814">
            <v>3287200</v>
          </cell>
        </row>
        <row r="815">
          <cell r="G815">
            <v>4788000</v>
          </cell>
          <cell r="H815">
            <v>4791999</v>
          </cell>
          <cell r="I815">
            <v>3290400</v>
          </cell>
        </row>
        <row r="816">
          <cell r="G816">
            <v>4792000</v>
          </cell>
          <cell r="H816">
            <v>4795999</v>
          </cell>
          <cell r="I816">
            <v>3293600</v>
          </cell>
        </row>
        <row r="817">
          <cell r="G817">
            <v>4796000</v>
          </cell>
          <cell r="H817">
            <v>4799999</v>
          </cell>
          <cell r="I817">
            <v>3296800</v>
          </cell>
        </row>
        <row r="818">
          <cell r="G818">
            <v>4800000</v>
          </cell>
          <cell r="H818">
            <v>4803999</v>
          </cell>
          <cell r="I818">
            <v>3300000</v>
          </cell>
        </row>
        <row r="819">
          <cell r="G819">
            <v>4804000</v>
          </cell>
          <cell r="H819">
            <v>4807999</v>
          </cell>
          <cell r="I819">
            <v>3303200</v>
          </cell>
        </row>
        <row r="820">
          <cell r="G820">
            <v>4808000</v>
          </cell>
          <cell r="H820">
            <v>4811999</v>
          </cell>
          <cell r="I820">
            <v>3306400</v>
          </cell>
        </row>
        <row r="821">
          <cell r="G821">
            <v>4812000</v>
          </cell>
          <cell r="H821">
            <v>4815999</v>
          </cell>
          <cell r="I821">
            <v>3309600</v>
          </cell>
        </row>
        <row r="822">
          <cell r="G822">
            <v>4816000</v>
          </cell>
          <cell r="H822">
            <v>4819999</v>
          </cell>
          <cell r="I822">
            <v>3312800</v>
          </cell>
        </row>
        <row r="823">
          <cell r="G823">
            <v>4820000</v>
          </cell>
          <cell r="H823">
            <v>4823999</v>
          </cell>
          <cell r="I823">
            <v>3316000</v>
          </cell>
        </row>
        <row r="824">
          <cell r="G824">
            <v>4824000</v>
          </cell>
          <cell r="H824">
            <v>4827999</v>
          </cell>
          <cell r="I824">
            <v>3319200</v>
          </cell>
        </row>
        <row r="825">
          <cell r="G825">
            <v>4828000</v>
          </cell>
          <cell r="H825">
            <v>4831999</v>
          </cell>
          <cell r="I825">
            <v>3322400</v>
          </cell>
        </row>
        <row r="826">
          <cell r="G826">
            <v>4832000</v>
          </cell>
          <cell r="H826">
            <v>4835999</v>
          </cell>
          <cell r="I826">
            <v>3325600</v>
          </cell>
        </row>
        <row r="827">
          <cell r="G827">
            <v>4836000</v>
          </cell>
          <cell r="H827">
            <v>4839999</v>
          </cell>
          <cell r="I827">
            <v>3328800</v>
          </cell>
        </row>
        <row r="828">
          <cell r="G828">
            <v>4840000</v>
          </cell>
          <cell r="H828">
            <v>4843999</v>
          </cell>
          <cell r="I828">
            <v>3332000</v>
          </cell>
        </row>
        <row r="829">
          <cell r="G829">
            <v>4844000</v>
          </cell>
          <cell r="H829">
            <v>4847999</v>
          </cell>
          <cell r="I829">
            <v>3335200</v>
          </cell>
        </row>
        <row r="830">
          <cell r="G830">
            <v>4848000</v>
          </cell>
          <cell r="H830">
            <v>4851999</v>
          </cell>
          <cell r="I830">
            <v>3338400</v>
          </cell>
        </row>
        <row r="831">
          <cell r="G831">
            <v>4852000</v>
          </cell>
          <cell r="H831">
            <v>4855999</v>
          </cell>
          <cell r="I831">
            <v>3341600</v>
          </cell>
        </row>
        <row r="832">
          <cell r="G832">
            <v>4856000</v>
          </cell>
          <cell r="H832">
            <v>4859999</v>
          </cell>
          <cell r="I832">
            <v>3344800</v>
          </cell>
        </row>
        <row r="833">
          <cell r="G833">
            <v>4860000</v>
          </cell>
          <cell r="H833">
            <v>4863999</v>
          </cell>
          <cell r="I833">
            <v>3348000</v>
          </cell>
        </row>
        <row r="834">
          <cell r="G834">
            <v>4864000</v>
          </cell>
          <cell r="H834">
            <v>4867999</v>
          </cell>
          <cell r="I834">
            <v>3351200</v>
          </cell>
        </row>
        <row r="835">
          <cell r="G835">
            <v>4868000</v>
          </cell>
          <cell r="H835">
            <v>4871999</v>
          </cell>
          <cell r="I835">
            <v>3354400</v>
          </cell>
        </row>
        <row r="836">
          <cell r="G836">
            <v>4872000</v>
          </cell>
          <cell r="H836">
            <v>4875999</v>
          </cell>
          <cell r="I836">
            <v>3357600</v>
          </cell>
        </row>
        <row r="837">
          <cell r="G837">
            <v>4876000</v>
          </cell>
          <cell r="H837">
            <v>4879999</v>
          </cell>
          <cell r="I837">
            <v>3360800</v>
          </cell>
        </row>
        <row r="838">
          <cell r="G838">
            <v>4880000</v>
          </cell>
          <cell r="H838">
            <v>4883999</v>
          </cell>
          <cell r="I838">
            <v>3364000</v>
          </cell>
        </row>
        <row r="839">
          <cell r="G839">
            <v>4884000</v>
          </cell>
          <cell r="H839">
            <v>4887999</v>
          </cell>
          <cell r="I839">
            <v>3367200</v>
          </cell>
        </row>
        <row r="840">
          <cell r="G840">
            <v>4888000</v>
          </cell>
          <cell r="H840">
            <v>4891999</v>
          </cell>
          <cell r="I840">
            <v>3370400</v>
          </cell>
        </row>
        <row r="841">
          <cell r="G841">
            <v>4892000</v>
          </cell>
          <cell r="H841">
            <v>4895999</v>
          </cell>
          <cell r="I841">
            <v>3373600</v>
          </cell>
        </row>
        <row r="842">
          <cell r="G842">
            <v>4896000</v>
          </cell>
          <cell r="H842">
            <v>4899999</v>
          </cell>
          <cell r="I842">
            <v>3376800</v>
          </cell>
        </row>
        <row r="843">
          <cell r="G843">
            <v>4900000</v>
          </cell>
          <cell r="H843">
            <v>4903999</v>
          </cell>
          <cell r="I843">
            <v>3380000</v>
          </cell>
        </row>
        <row r="844">
          <cell r="G844">
            <v>4904000</v>
          </cell>
          <cell r="H844">
            <v>4907999</v>
          </cell>
          <cell r="I844">
            <v>3383200</v>
          </cell>
        </row>
        <row r="845">
          <cell r="G845">
            <v>4908000</v>
          </cell>
          <cell r="H845">
            <v>4911999</v>
          </cell>
          <cell r="I845">
            <v>3386400</v>
          </cell>
        </row>
        <row r="846">
          <cell r="G846">
            <v>4912000</v>
          </cell>
          <cell r="H846">
            <v>4915999</v>
          </cell>
          <cell r="I846">
            <v>3389600</v>
          </cell>
        </row>
        <row r="847">
          <cell r="G847">
            <v>4916000</v>
          </cell>
          <cell r="H847">
            <v>4919999</v>
          </cell>
          <cell r="I847">
            <v>3392800</v>
          </cell>
        </row>
        <row r="848">
          <cell r="G848">
            <v>4920000</v>
          </cell>
          <cell r="H848">
            <v>4923999</v>
          </cell>
          <cell r="I848">
            <v>3396000</v>
          </cell>
        </row>
        <row r="849">
          <cell r="G849">
            <v>4924000</v>
          </cell>
          <cell r="H849">
            <v>4927999</v>
          </cell>
          <cell r="I849">
            <v>3399200</v>
          </cell>
        </row>
        <row r="850">
          <cell r="G850">
            <v>4928000</v>
          </cell>
          <cell r="H850">
            <v>4931999</v>
          </cell>
          <cell r="I850">
            <v>3402400</v>
          </cell>
        </row>
        <row r="851">
          <cell r="G851">
            <v>4932000</v>
          </cell>
          <cell r="H851">
            <v>4935999</v>
          </cell>
          <cell r="I851">
            <v>3405600</v>
          </cell>
        </row>
        <row r="852">
          <cell r="G852">
            <v>4936000</v>
          </cell>
          <cell r="H852">
            <v>4939999</v>
          </cell>
          <cell r="I852">
            <v>3408800</v>
          </cell>
        </row>
        <row r="853">
          <cell r="G853">
            <v>4940000</v>
          </cell>
          <cell r="H853">
            <v>4943999</v>
          </cell>
          <cell r="I853">
            <v>3412000</v>
          </cell>
        </row>
        <row r="854">
          <cell r="G854">
            <v>4944000</v>
          </cell>
          <cell r="H854">
            <v>4947999</v>
          </cell>
          <cell r="I854">
            <v>3415200</v>
          </cell>
        </row>
        <row r="855">
          <cell r="G855">
            <v>4948000</v>
          </cell>
          <cell r="H855">
            <v>4951999</v>
          </cell>
          <cell r="I855">
            <v>3418400</v>
          </cell>
        </row>
        <row r="856">
          <cell r="G856">
            <v>4952000</v>
          </cell>
          <cell r="H856">
            <v>4955999</v>
          </cell>
          <cell r="I856">
            <v>3421600</v>
          </cell>
        </row>
        <row r="857">
          <cell r="G857">
            <v>4956000</v>
          </cell>
          <cell r="H857">
            <v>4959999</v>
          </cell>
          <cell r="I857">
            <v>3424800</v>
          </cell>
        </row>
        <row r="858">
          <cell r="G858">
            <v>4960000</v>
          </cell>
          <cell r="H858">
            <v>4963999</v>
          </cell>
          <cell r="I858">
            <v>3428000</v>
          </cell>
        </row>
        <row r="859">
          <cell r="G859">
            <v>4964000</v>
          </cell>
          <cell r="H859">
            <v>4967999</v>
          </cell>
          <cell r="I859">
            <v>3431200</v>
          </cell>
        </row>
        <row r="860">
          <cell r="G860">
            <v>4968000</v>
          </cell>
          <cell r="H860">
            <v>4971999</v>
          </cell>
          <cell r="I860">
            <v>3434400</v>
          </cell>
        </row>
        <row r="861">
          <cell r="G861">
            <v>4972000</v>
          </cell>
          <cell r="H861">
            <v>4975999</v>
          </cell>
          <cell r="I861">
            <v>3437600</v>
          </cell>
        </row>
        <row r="862">
          <cell r="G862">
            <v>4976000</v>
          </cell>
          <cell r="H862">
            <v>4979999</v>
          </cell>
          <cell r="I862">
            <v>3440800</v>
          </cell>
        </row>
        <row r="863">
          <cell r="G863">
            <v>4980000</v>
          </cell>
          <cell r="H863">
            <v>4983999</v>
          </cell>
          <cell r="I863">
            <v>3444000</v>
          </cell>
        </row>
        <row r="864">
          <cell r="G864">
            <v>4984000</v>
          </cell>
          <cell r="H864">
            <v>4987999</v>
          </cell>
          <cell r="I864">
            <v>3447200</v>
          </cell>
        </row>
        <row r="865">
          <cell r="G865">
            <v>4988000</v>
          </cell>
          <cell r="H865">
            <v>4991999</v>
          </cell>
          <cell r="I865">
            <v>3450400</v>
          </cell>
        </row>
        <row r="866">
          <cell r="G866">
            <v>4992000</v>
          </cell>
          <cell r="H866">
            <v>4995999</v>
          </cell>
          <cell r="I866">
            <v>3453600</v>
          </cell>
        </row>
        <row r="867">
          <cell r="G867">
            <v>4996000</v>
          </cell>
          <cell r="H867">
            <v>4999999</v>
          </cell>
          <cell r="I867">
            <v>3456800</v>
          </cell>
        </row>
        <row r="868">
          <cell r="G868">
            <v>5000000</v>
          </cell>
          <cell r="H868">
            <v>5003999</v>
          </cell>
          <cell r="I868">
            <v>3460000</v>
          </cell>
        </row>
        <row r="869">
          <cell r="G869">
            <v>5004000</v>
          </cell>
          <cell r="H869">
            <v>5007999</v>
          </cell>
          <cell r="I869">
            <v>3463200</v>
          </cell>
        </row>
        <row r="870">
          <cell r="G870">
            <v>5008000</v>
          </cell>
          <cell r="H870">
            <v>5011999</v>
          </cell>
          <cell r="I870">
            <v>3466400</v>
          </cell>
        </row>
        <row r="871">
          <cell r="G871">
            <v>5012000</v>
          </cell>
          <cell r="H871">
            <v>5015999</v>
          </cell>
          <cell r="I871">
            <v>3469600</v>
          </cell>
        </row>
        <row r="872">
          <cell r="G872">
            <v>5016000</v>
          </cell>
          <cell r="H872">
            <v>5019999</v>
          </cell>
          <cell r="I872">
            <v>3472800</v>
          </cell>
        </row>
        <row r="873">
          <cell r="G873">
            <v>5020000</v>
          </cell>
          <cell r="H873">
            <v>5023999</v>
          </cell>
          <cell r="I873">
            <v>3476000</v>
          </cell>
        </row>
        <row r="874">
          <cell r="G874">
            <v>5024000</v>
          </cell>
          <cell r="H874">
            <v>5027999</v>
          </cell>
          <cell r="I874">
            <v>3479200</v>
          </cell>
        </row>
        <row r="875">
          <cell r="G875">
            <v>5028000</v>
          </cell>
          <cell r="H875">
            <v>5031999</v>
          </cell>
          <cell r="I875">
            <v>3482400</v>
          </cell>
        </row>
        <row r="876">
          <cell r="G876">
            <v>5032000</v>
          </cell>
          <cell r="H876">
            <v>5035999</v>
          </cell>
          <cell r="I876">
            <v>3485600</v>
          </cell>
        </row>
        <row r="877">
          <cell r="G877">
            <v>5036000</v>
          </cell>
          <cell r="H877">
            <v>5039999</v>
          </cell>
          <cell r="I877">
            <v>3488800</v>
          </cell>
        </row>
        <row r="878">
          <cell r="G878">
            <v>5040000</v>
          </cell>
          <cell r="H878">
            <v>5043999</v>
          </cell>
          <cell r="I878">
            <v>3492000</v>
          </cell>
        </row>
        <row r="879">
          <cell r="G879">
            <v>5044000</v>
          </cell>
          <cell r="H879">
            <v>5047999</v>
          </cell>
          <cell r="I879">
            <v>3495200</v>
          </cell>
        </row>
        <row r="880">
          <cell r="G880">
            <v>5048000</v>
          </cell>
          <cell r="H880">
            <v>5051999</v>
          </cell>
          <cell r="I880">
            <v>3498400</v>
          </cell>
        </row>
        <row r="881">
          <cell r="G881">
            <v>5052000</v>
          </cell>
          <cell r="H881">
            <v>5055999</v>
          </cell>
          <cell r="I881">
            <v>3501600</v>
          </cell>
        </row>
        <row r="882">
          <cell r="G882">
            <v>5056000</v>
          </cell>
          <cell r="H882">
            <v>5059999</v>
          </cell>
          <cell r="I882">
            <v>3504800</v>
          </cell>
        </row>
        <row r="883">
          <cell r="G883">
            <v>5060000</v>
          </cell>
          <cell r="H883">
            <v>5063999</v>
          </cell>
          <cell r="I883">
            <v>3508000</v>
          </cell>
        </row>
        <row r="884">
          <cell r="G884">
            <v>5064000</v>
          </cell>
          <cell r="H884">
            <v>5067999</v>
          </cell>
          <cell r="I884">
            <v>3511200</v>
          </cell>
        </row>
        <row r="885">
          <cell r="G885">
            <v>5068000</v>
          </cell>
          <cell r="H885">
            <v>5071999</v>
          </cell>
          <cell r="I885">
            <v>3514400</v>
          </cell>
        </row>
        <row r="886">
          <cell r="G886">
            <v>5072000</v>
          </cell>
          <cell r="H886">
            <v>5075999</v>
          </cell>
          <cell r="I886">
            <v>3517600</v>
          </cell>
        </row>
        <row r="887">
          <cell r="G887">
            <v>5076000</v>
          </cell>
          <cell r="H887">
            <v>5079999</v>
          </cell>
          <cell r="I887">
            <v>3520800</v>
          </cell>
        </row>
        <row r="888">
          <cell r="G888">
            <v>5080000</v>
          </cell>
          <cell r="H888">
            <v>5083999</v>
          </cell>
          <cell r="I888">
            <v>3524000</v>
          </cell>
        </row>
        <row r="889">
          <cell r="G889">
            <v>5084000</v>
          </cell>
          <cell r="H889">
            <v>5087999</v>
          </cell>
          <cell r="I889">
            <v>3527200</v>
          </cell>
        </row>
        <row r="890">
          <cell r="G890">
            <v>5088000</v>
          </cell>
          <cell r="H890">
            <v>5091999</v>
          </cell>
          <cell r="I890">
            <v>3530400</v>
          </cell>
        </row>
        <row r="891">
          <cell r="G891">
            <v>5092000</v>
          </cell>
          <cell r="H891">
            <v>5095999</v>
          </cell>
          <cell r="I891">
            <v>3533600</v>
          </cell>
        </row>
        <row r="892">
          <cell r="G892">
            <v>5096000</v>
          </cell>
          <cell r="H892">
            <v>5099999</v>
          </cell>
          <cell r="I892">
            <v>3536800</v>
          </cell>
        </row>
        <row r="893">
          <cell r="G893">
            <v>5100000</v>
          </cell>
          <cell r="H893">
            <v>5103999</v>
          </cell>
          <cell r="I893">
            <v>3540000</v>
          </cell>
        </row>
        <row r="894">
          <cell r="G894">
            <v>5104000</v>
          </cell>
          <cell r="H894">
            <v>5107999</v>
          </cell>
          <cell r="I894">
            <v>3543200</v>
          </cell>
        </row>
        <row r="895">
          <cell r="G895">
            <v>5108000</v>
          </cell>
          <cell r="H895">
            <v>5111999</v>
          </cell>
          <cell r="I895">
            <v>3546400</v>
          </cell>
        </row>
        <row r="896">
          <cell r="G896">
            <v>5112000</v>
          </cell>
          <cell r="H896">
            <v>5115999</v>
          </cell>
          <cell r="I896">
            <v>3549600</v>
          </cell>
        </row>
        <row r="897">
          <cell r="G897">
            <v>5116000</v>
          </cell>
          <cell r="H897">
            <v>5119999</v>
          </cell>
          <cell r="I897">
            <v>3552800</v>
          </cell>
        </row>
        <row r="898">
          <cell r="G898">
            <v>5120000</v>
          </cell>
          <cell r="H898">
            <v>5123999</v>
          </cell>
          <cell r="I898">
            <v>3556000</v>
          </cell>
        </row>
        <row r="899">
          <cell r="G899">
            <v>5124000</v>
          </cell>
          <cell r="H899">
            <v>5127999</v>
          </cell>
          <cell r="I899">
            <v>3559200</v>
          </cell>
        </row>
        <row r="900">
          <cell r="G900">
            <v>5128000</v>
          </cell>
          <cell r="H900">
            <v>5131999</v>
          </cell>
          <cell r="I900">
            <v>3562400</v>
          </cell>
        </row>
        <row r="901">
          <cell r="G901">
            <v>5132000</v>
          </cell>
          <cell r="H901">
            <v>5135999</v>
          </cell>
          <cell r="I901">
            <v>3565600</v>
          </cell>
        </row>
        <row r="902">
          <cell r="G902">
            <v>5136000</v>
          </cell>
          <cell r="H902">
            <v>5139999</v>
          </cell>
          <cell r="I902">
            <v>3568800</v>
          </cell>
        </row>
        <row r="903">
          <cell r="G903">
            <v>5140000</v>
          </cell>
          <cell r="H903">
            <v>5143999</v>
          </cell>
          <cell r="I903">
            <v>3572000</v>
          </cell>
        </row>
        <row r="904">
          <cell r="G904">
            <v>5144000</v>
          </cell>
          <cell r="H904">
            <v>5147999</v>
          </cell>
          <cell r="I904">
            <v>3575200</v>
          </cell>
        </row>
        <row r="905">
          <cell r="G905">
            <v>5148000</v>
          </cell>
          <cell r="H905">
            <v>5151999</v>
          </cell>
          <cell r="I905">
            <v>3578400</v>
          </cell>
        </row>
        <row r="906">
          <cell r="G906">
            <v>5152000</v>
          </cell>
          <cell r="H906">
            <v>5155999</v>
          </cell>
          <cell r="I906">
            <v>3581600</v>
          </cell>
        </row>
        <row r="907">
          <cell r="G907">
            <v>5156000</v>
          </cell>
          <cell r="H907">
            <v>5159999</v>
          </cell>
          <cell r="I907">
            <v>3584800</v>
          </cell>
        </row>
        <row r="908">
          <cell r="G908">
            <v>5160000</v>
          </cell>
          <cell r="H908">
            <v>5163999</v>
          </cell>
          <cell r="I908">
            <v>3588000</v>
          </cell>
        </row>
        <row r="909">
          <cell r="G909">
            <v>5164000</v>
          </cell>
          <cell r="H909">
            <v>5167999</v>
          </cell>
          <cell r="I909">
            <v>3591200</v>
          </cell>
        </row>
        <row r="910">
          <cell r="G910">
            <v>5168000</v>
          </cell>
          <cell r="H910">
            <v>5171999</v>
          </cell>
          <cell r="I910">
            <v>3594400</v>
          </cell>
        </row>
        <row r="911">
          <cell r="G911">
            <v>5172000</v>
          </cell>
          <cell r="H911">
            <v>5175999</v>
          </cell>
          <cell r="I911">
            <v>3597600</v>
          </cell>
        </row>
        <row r="912">
          <cell r="G912">
            <v>5176000</v>
          </cell>
          <cell r="H912">
            <v>5179999</v>
          </cell>
          <cell r="I912">
            <v>3600800</v>
          </cell>
        </row>
        <row r="913">
          <cell r="G913">
            <v>5180000</v>
          </cell>
          <cell r="H913">
            <v>5183999</v>
          </cell>
          <cell r="I913">
            <v>3604000</v>
          </cell>
        </row>
        <row r="914">
          <cell r="G914">
            <v>5184000</v>
          </cell>
          <cell r="H914">
            <v>5187999</v>
          </cell>
          <cell r="I914">
            <v>3607200</v>
          </cell>
        </row>
        <row r="915">
          <cell r="G915">
            <v>5188000</v>
          </cell>
          <cell r="H915">
            <v>5191999</v>
          </cell>
          <cell r="I915">
            <v>3610400</v>
          </cell>
        </row>
        <row r="916">
          <cell r="G916">
            <v>5192000</v>
          </cell>
          <cell r="H916">
            <v>5195999</v>
          </cell>
          <cell r="I916">
            <v>3613600</v>
          </cell>
        </row>
        <row r="917">
          <cell r="G917">
            <v>5196000</v>
          </cell>
          <cell r="H917">
            <v>5199999</v>
          </cell>
          <cell r="I917">
            <v>3616800</v>
          </cell>
        </row>
        <row r="918">
          <cell r="G918">
            <v>5200000</v>
          </cell>
          <cell r="H918">
            <v>5203999</v>
          </cell>
          <cell r="I918">
            <v>3620000</v>
          </cell>
        </row>
        <row r="919">
          <cell r="G919">
            <v>5204000</v>
          </cell>
          <cell r="H919">
            <v>5207999</v>
          </cell>
          <cell r="I919">
            <v>3623200</v>
          </cell>
        </row>
        <row r="920">
          <cell r="G920">
            <v>5208000</v>
          </cell>
          <cell r="H920">
            <v>5211999</v>
          </cell>
          <cell r="I920">
            <v>3626400</v>
          </cell>
        </row>
        <row r="921">
          <cell r="G921">
            <v>5212000</v>
          </cell>
          <cell r="H921">
            <v>5215999</v>
          </cell>
          <cell r="I921">
            <v>3629600</v>
          </cell>
        </row>
        <row r="922">
          <cell r="G922">
            <v>5216000</v>
          </cell>
          <cell r="H922">
            <v>5219999</v>
          </cell>
          <cell r="I922">
            <v>3632800</v>
          </cell>
        </row>
        <row r="923">
          <cell r="G923">
            <v>5220000</v>
          </cell>
          <cell r="H923">
            <v>5223999</v>
          </cell>
          <cell r="I923">
            <v>3636000</v>
          </cell>
        </row>
        <row r="924">
          <cell r="G924">
            <v>5224000</v>
          </cell>
          <cell r="H924">
            <v>5227999</v>
          </cell>
          <cell r="I924">
            <v>3639200</v>
          </cell>
        </row>
        <row r="925">
          <cell r="G925">
            <v>5228000</v>
          </cell>
          <cell r="H925">
            <v>5231999</v>
          </cell>
          <cell r="I925">
            <v>3642400</v>
          </cell>
        </row>
        <row r="926">
          <cell r="G926">
            <v>5232000</v>
          </cell>
          <cell r="H926">
            <v>5235999</v>
          </cell>
          <cell r="I926">
            <v>3645600</v>
          </cell>
        </row>
        <row r="927">
          <cell r="G927">
            <v>5236000</v>
          </cell>
          <cell r="H927">
            <v>5239999</v>
          </cell>
          <cell r="I927">
            <v>3648800</v>
          </cell>
        </row>
        <row r="928">
          <cell r="G928">
            <v>5240000</v>
          </cell>
          <cell r="H928">
            <v>5243999</v>
          </cell>
          <cell r="I928">
            <v>3652000</v>
          </cell>
        </row>
        <row r="929">
          <cell r="G929">
            <v>5244000</v>
          </cell>
          <cell r="H929">
            <v>5247999</v>
          </cell>
          <cell r="I929">
            <v>3655200</v>
          </cell>
        </row>
        <row r="930">
          <cell r="G930">
            <v>5248000</v>
          </cell>
          <cell r="H930">
            <v>5251999</v>
          </cell>
          <cell r="I930">
            <v>3658400</v>
          </cell>
        </row>
        <row r="931">
          <cell r="G931">
            <v>5252000</v>
          </cell>
          <cell r="H931">
            <v>5255999</v>
          </cell>
          <cell r="I931">
            <v>3661600</v>
          </cell>
        </row>
        <row r="932">
          <cell r="G932">
            <v>5256000</v>
          </cell>
          <cell r="H932">
            <v>5259999</v>
          </cell>
          <cell r="I932">
            <v>3664800</v>
          </cell>
        </row>
        <row r="933">
          <cell r="G933">
            <v>5260000</v>
          </cell>
          <cell r="H933">
            <v>5263999</v>
          </cell>
          <cell r="I933">
            <v>3668000</v>
          </cell>
        </row>
        <row r="934">
          <cell r="G934">
            <v>5264000</v>
          </cell>
          <cell r="H934">
            <v>5267999</v>
          </cell>
          <cell r="I934">
            <v>3671200</v>
          </cell>
        </row>
        <row r="935">
          <cell r="G935">
            <v>5268000</v>
          </cell>
          <cell r="H935">
            <v>5271999</v>
          </cell>
          <cell r="I935">
            <v>3674400</v>
          </cell>
        </row>
        <row r="936">
          <cell r="G936">
            <v>5272000</v>
          </cell>
          <cell r="H936">
            <v>5275999</v>
          </cell>
          <cell r="I936">
            <v>3677600</v>
          </cell>
        </row>
        <row r="937">
          <cell r="G937">
            <v>5276000</v>
          </cell>
          <cell r="H937">
            <v>5279999</v>
          </cell>
          <cell r="I937">
            <v>3680800</v>
          </cell>
        </row>
        <row r="938">
          <cell r="G938">
            <v>5280000</v>
          </cell>
          <cell r="H938">
            <v>5283999</v>
          </cell>
          <cell r="I938">
            <v>3684000</v>
          </cell>
        </row>
        <row r="939">
          <cell r="G939">
            <v>5284000</v>
          </cell>
          <cell r="H939">
            <v>5287999</v>
          </cell>
          <cell r="I939">
            <v>3687200</v>
          </cell>
        </row>
        <row r="940">
          <cell r="G940">
            <v>5288000</v>
          </cell>
          <cell r="H940">
            <v>5291999</v>
          </cell>
          <cell r="I940">
            <v>3690400</v>
          </cell>
        </row>
        <row r="941">
          <cell r="G941">
            <v>5292000</v>
          </cell>
          <cell r="H941">
            <v>5295999</v>
          </cell>
          <cell r="I941">
            <v>3693600</v>
          </cell>
        </row>
        <row r="942">
          <cell r="G942">
            <v>5296000</v>
          </cell>
          <cell r="H942">
            <v>5299999</v>
          </cell>
          <cell r="I942">
            <v>3696800</v>
          </cell>
        </row>
        <row r="943">
          <cell r="G943">
            <v>5300000</v>
          </cell>
          <cell r="H943">
            <v>5303999</v>
          </cell>
          <cell r="I943">
            <v>3700000</v>
          </cell>
        </row>
        <row r="944">
          <cell r="G944">
            <v>5304000</v>
          </cell>
          <cell r="H944">
            <v>5307999</v>
          </cell>
          <cell r="I944">
            <v>3703200</v>
          </cell>
        </row>
        <row r="945">
          <cell r="G945">
            <v>5308000</v>
          </cell>
          <cell r="H945">
            <v>5311999</v>
          </cell>
          <cell r="I945">
            <v>3706400</v>
          </cell>
        </row>
        <row r="946">
          <cell r="G946">
            <v>5312000</v>
          </cell>
          <cell r="H946">
            <v>5315999</v>
          </cell>
          <cell r="I946">
            <v>3709600</v>
          </cell>
        </row>
        <row r="947">
          <cell r="G947">
            <v>5316000</v>
          </cell>
          <cell r="H947">
            <v>5319999</v>
          </cell>
          <cell r="I947">
            <v>3712800</v>
          </cell>
        </row>
        <row r="948">
          <cell r="G948">
            <v>5320000</v>
          </cell>
          <cell r="H948">
            <v>5323999</v>
          </cell>
          <cell r="I948">
            <v>3716000</v>
          </cell>
        </row>
        <row r="949">
          <cell r="G949">
            <v>5324000</v>
          </cell>
          <cell r="H949">
            <v>5327999</v>
          </cell>
          <cell r="I949">
            <v>3719200</v>
          </cell>
        </row>
        <row r="950">
          <cell r="G950">
            <v>5328000</v>
          </cell>
          <cell r="H950">
            <v>5331999</v>
          </cell>
          <cell r="I950">
            <v>3722400</v>
          </cell>
        </row>
        <row r="951">
          <cell r="G951">
            <v>5332000</v>
          </cell>
          <cell r="H951">
            <v>5335999</v>
          </cell>
          <cell r="I951">
            <v>3725600</v>
          </cell>
        </row>
        <row r="952">
          <cell r="G952">
            <v>5336000</v>
          </cell>
          <cell r="H952">
            <v>5339999</v>
          </cell>
          <cell r="I952">
            <v>3728800</v>
          </cell>
        </row>
        <row r="953">
          <cell r="G953">
            <v>5340000</v>
          </cell>
          <cell r="H953">
            <v>5343999</v>
          </cell>
          <cell r="I953">
            <v>3732000</v>
          </cell>
        </row>
        <row r="954">
          <cell r="G954">
            <v>5344000</v>
          </cell>
          <cell r="H954">
            <v>5347999</v>
          </cell>
          <cell r="I954">
            <v>3735200</v>
          </cell>
        </row>
        <row r="955">
          <cell r="G955">
            <v>5348000</v>
          </cell>
          <cell r="H955">
            <v>5351999</v>
          </cell>
          <cell r="I955">
            <v>3738400</v>
          </cell>
        </row>
        <row r="956">
          <cell r="G956">
            <v>5352000</v>
          </cell>
          <cell r="H956">
            <v>5355999</v>
          </cell>
          <cell r="I956">
            <v>3741600</v>
          </cell>
        </row>
        <row r="957">
          <cell r="G957">
            <v>5356000</v>
          </cell>
          <cell r="H957">
            <v>5359999</v>
          </cell>
          <cell r="I957">
            <v>3744800</v>
          </cell>
        </row>
        <row r="958">
          <cell r="G958">
            <v>5360000</v>
          </cell>
          <cell r="H958">
            <v>5363999</v>
          </cell>
          <cell r="I958">
            <v>3748000</v>
          </cell>
        </row>
        <row r="959">
          <cell r="G959">
            <v>5364000</v>
          </cell>
          <cell r="H959">
            <v>5367999</v>
          </cell>
          <cell r="I959">
            <v>3751200</v>
          </cell>
        </row>
        <row r="960">
          <cell r="G960">
            <v>5368000</v>
          </cell>
          <cell r="H960">
            <v>5371999</v>
          </cell>
          <cell r="I960">
            <v>3754400</v>
          </cell>
        </row>
        <row r="961">
          <cell r="G961">
            <v>5372000</v>
          </cell>
          <cell r="H961">
            <v>5375999</v>
          </cell>
          <cell r="I961">
            <v>3757600</v>
          </cell>
        </row>
        <row r="962">
          <cell r="G962">
            <v>5376000</v>
          </cell>
          <cell r="H962">
            <v>5379999</v>
          </cell>
          <cell r="I962">
            <v>3760800</v>
          </cell>
        </row>
        <row r="963">
          <cell r="G963">
            <v>5380000</v>
          </cell>
          <cell r="H963">
            <v>5383999</v>
          </cell>
          <cell r="I963">
            <v>3764000</v>
          </cell>
        </row>
        <row r="964">
          <cell r="G964">
            <v>5384000</v>
          </cell>
          <cell r="H964">
            <v>5387999</v>
          </cell>
          <cell r="I964">
            <v>3767200</v>
          </cell>
        </row>
        <row r="965">
          <cell r="G965">
            <v>5388000</v>
          </cell>
          <cell r="H965">
            <v>5391999</v>
          </cell>
          <cell r="I965">
            <v>3770400</v>
          </cell>
        </row>
        <row r="966">
          <cell r="G966">
            <v>5392000</v>
          </cell>
          <cell r="H966">
            <v>5395999</v>
          </cell>
          <cell r="I966">
            <v>3773600</v>
          </cell>
        </row>
        <row r="967">
          <cell r="G967">
            <v>5396000</v>
          </cell>
          <cell r="H967">
            <v>5399999</v>
          </cell>
          <cell r="I967">
            <v>3776800</v>
          </cell>
        </row>
        <row r="968">
          <cell r="G968">
            <v>5400000</v>
          </cell>
          <cell r="H968">
            <v>5403999</v>
          </cell>
          <cell r="I968">
            <v>3780000</v>
          </cell>
        </row>
        <row r="969">
          <cell r="G969">
            <v>5404000</v>
          </cell>
          <cell r="H969">
            <v>5407999</v>
          </cell>
          <cell r="I969">
            <v>3783200</v>
          </cell>
        </row>
        <row r="970">
          <cell r="G970">
            <v>5408000</v>
          </cell>
          <cell r="H970">
            <v>5411999</v>
          </cell>
          <cell r="I970">
            <v>3786400</v>
          </cell>
        </row>
        <row r="971">
          <cell r="G971">
            <v>5412000</v>
          </cell>
          <cell r="H971">
            <v>5415999</v>
          </cell>
          <cell r="I971">
            <v>3789600</v>
          </cell>
        </row>
        <row r="972">
          <cell r="G972">
            <v>5416000</v>
          </cell>
          <cell r="H972">
            <v>5419999</v>
          </cell>
          <cell r="I972">
            <v>3792800</v>
          </cell>
        </row>
        <row r="973">
          <cell r="G973">
            <v>5420000</v>
          </cell>
          <cell r="H973">
            <v>5423999</v>
          </cell>
          <cell r="I973">
            <v>3796000</v>
          </cell>
        </row>
        <row r="974">
          <cell r="G974">
            <v>5424000</v>
          </cell>
          <cell r="H974">
            <v>5427999</v>
          </cell>
          <cell r="I974">
            <v>3799200</v>
          </cell>
        </row>
        <row r="975">
          <cell r="G975">
            <v>5428000</v>
          </cell>
          <cell r="H975">
            <v>5431999</v>
          </cell>
          <cell r="I975">
            <v>3802400</v>
          </cell>
        </row>
        <row r="976">
          <cell r="G976">
            <v>5432000</v>
          </cell>
          <cell r="H976">
            <v>5435999</v>
          </cell>
          <cell r="I976">
            <v>3805600</v>
          </cell>
        </row>
        <row r="977">
          <cell r="G977">
            <v>5436000</v>
          </cell>
          <cell r="H977">
            <v>5439999</v>
          </cell>
          <cell r="I977">
            <v>3808800</v>
          </cell>
        </row>
        <row r="978">
          <cell r="G978">
            <v>5440000</v>
          </cell>
          <cell r="H978">
            <v>5443999</v>
          </cell>
          <cell r="I978">
            <v>3812000</v>
          </cell>
        </row>
        <row r="979">
          <cell r="G979">
            <v>5444000</v>
          </cell>
          <cell r="H979">
            <v>5447999</v>
          </cell>
          <cell r="I979">
            <v>3815200</v>
          </cell>
        </row>
        <row r="980">
          <cell r="G980">
            <v>5448000</v>
          </cell>
          <cell r="H980">
            <v>5451999</v>
          </cell>
          <cell r="I980">
            <v>3818400</v>
          </cell>
        </row>
        <row r="981">
          <cell r="G981">
            <v>5452000</v>
          </cell>
          <cell r="H981">
            <v>5455999</v>
          </cell>
          <cell r="I981">
            <v>3821600</v>
          </cell>
        </row>
        <row r="982">
          <cell r="G982">
            <v>5456000</v>
          </cell>
          <cell r="H982">
            <v>5459999</v>
          </cell>
          <cell r="I982">
            <v>3824800</v>
          </cell>
        </row>
        <row r="983">
          <cell r="G983">
            <v>5460000</v>
          </cell>
          <cell r="H983">
            <v>5463999</v>
          </cell>
          <cell r="I983">
            <v>3828000</v>
          </cell>
        </row>
        <row r="984">
          <cell r="G984">
            <v>5464000</v>
          </cell>
          <cell r="H984">
            <v>5467999</v>
          </cell>
          <cell r="I984">
            <v>3831200</v>
          </cell>
        </row>
        <row r="985">
          <cell r="G985">
            <v>5468000</v>
          </cell>
          <cell r="H985">
            <v>5471999</v>
          </cell>
          <cell r="I985">
            <v>3834400</v>
          </cell>
        </row>
        <row r="986">
          <cell r="G986">
            <v>5472000</v>
          </cell>
          <cell r="H986">
            <v>5475999</v>
          </cell>
          <cell r="I986">
            <v>3837600</v>
          </cell>
        </row>
        <row r="987">
          <cell r="G987">
            <v>5476000</v>
          </cell>
          <cell r="H987">
            <v>5479999</v>
          </cell>
          <cell r="I987">
            <v>3840800</v>
          </cell>
        </row>
        <row r="988">
          <cell r="G988">
            <v>5480000</v>
          </cell>
          <cell r="H988">
            <v>5483999</v>
          </cell>
          <cell r="I988">
            <v>3844000</v>
          </cell>
        </row>
        <row r="989">
          <cell r="G989">
            <v>5484000</v>
          </cell>
          <cell r="H989">
            <v>5487999</v>
          </cell>
          <cell r="I989">
            <v>3847200</v>
          </cell>
        </row>
        <row r="990">
          <cell r="G990">
            <v>5488000</v>
          </cell>
          <cell r="H990">
            <v>5491999</v>
          </cell>
          <cell r="I990">
            <v>3850400</v>
          </cell>
        </row>
        <row r="991">
          <cell r="G991">
            <v>5492000</v>
          </cell>
          <cell r="H991">
            <v>5495999</v>
          </cell>
          <cell r="I991">
            <v>3853600</v>
          </cell>
        </row>
        <row r="992">
          <cell r="G992">
            <v>5496000</v>
          </cell>
          <cell r="H992">
            <v>5499999</v>
          </cell>
          <cell r="I992">
            <v>3856800</v>
          </cell>
        </row>
        <row r="993">
          <cell r="G993">
            <v>5500000</v>
          </cell>
          <cell r="H993">
            <v>5503999</v>
          </cell>
          <cell r="I993">
            <v>3860000</v>
          </cell>
        </row>
        <row r="994">
          <cell r="G994">
            <v>5504000</v>
          </cell>
          <cell r="H994">
            <v>5507999</v>
          </cell>
          <cell r="I994">
            <v>3863200</v>
          </cell>
        </row>
        <row r="995">
          <cell r="G995">
            <v>5508000</v>
          </cell>
          <cell r="H995">
            <v>5511999</v>
          </cell>
          <cell r="I995">
            <v>3866400</v>
          </cell>
        </row>
        <row r="996">
          <cell r="G996">
            <v>5512000</v>
          </cell>
          <cell r="H996">
            <v>5515999</v>
          </cell>
          <cell r="I996">
            <v>3869600</v>
          </cell>
        </row>
        <row r="997">
          <cell r="G997">
            <v>5516000</v>
          </cell>
          <cell r="H997">
            <v>5519999</v>
          </cell>
          <cell r="I997">
            <v>3872800</v>
          </cell>
        </row>
        <row r="998">
          <cell r="G998">
            <v>5520000</v>
          </cell>
          <cell r="H998">
            <v>5523999</v>
          </cell>
          <cell r="I998">
            <v>3876000</v>
          </cell>
        </row>
        <row r="999">
          <cell r="G999">
            <v>5524000</v>
          </cell>
          <cell r="H999">
            <v>5527999</v>
          </cell>
          <cell r="I999">
            <v>3879200</v>
          </cell>
        </row>
        <row r="1000">
          <cell r="G1000">
            <v>5528000</v>
          </cell>
          <cell r="H1000">
            <v>5531999</v>
          </cell>
          <cell r="I1000">
            <v>3882400</v>
          </cell>
        </row>
        <row r="1001">
          <cell r="G1001">
            <v>5532000</v>
          </cell>
          <cell r="H1001">
            <v>5535999</v>
          </cell>
          <cell r="I1001">
            <v>3885600</v>
          </cell>
        </row>
        <row r="1002">
          <cell r="G1002">
            <v>5536000</v>
          </cell>
          <cell r="H1002">
            <v>5539999</v>
          </cell>
          <cell r="I1002">
            <v>3888800</v>
          </cell>
        </row>
        <row r="1003">
          <cell r="G1003">
            <v>5540000</v>
          </cell>
          <cell r="H1003">
            <v>5543999</v>
          </cell>
          <cell r="I1003">
            <v>3892000</v>
          </cell>
        </row>
        <row r="1004">
          <cell r="G1004">
            <v>5544000</v>
          </cell>
          <cell r="H1004">
            <v>5547999</v>
          </cell>
          <cell r="I1004">
            <v>3895200</v>
          </cell>
        </row>
        <row r="1005">
          <cell r="G1005">
            <v>5548000</v>
          </cell>
          <cell r="H1005">
            <v>5551999</v>
          </cell>
          <cell r="I1005">
            <v>3898400</v>
          </cell>
        </row>
        <row r="1006">
          <cell r="G1006">
            <v>5552000</v>
          </cell>
          <cell r="H1006">
            <v>5555999</v>
          </cell>
          <cell r="I1006">
            <v>3901600</v>
          </cell>
        </row>
        <row r="1007">
          <cell r="G1007">
            <v>5556000</v>
          </cell>
          <cell r="H1007">
            <v>5559999</v>
          </cell>
          <cell r="I1007">
            <v>3904800</v>
          </cell>
        </row>
        <row r="1008">
          <cell r="G1008">
            <v>5560000</v>
          </cell>
          <cell r="H1008">
            <v>5563999</v>
          </cell>
          <cell r="I1008">
            <v>3908000</v>
          </cell>
        </row>
        <row r="1009">
          <cell r="G1009">
            <v>5564000</v>
          </cell>
          <cell r="H1009">
            <v>5567999</v>
          </cell>
          <cell r="I1009">
            <v>3911200</v>
          </cell>
        </row>
        <row r="1010">
          <cell r="G1010">
            <v>5568000</v>
          </cell>
          <cell r="H1010">
            <v>5571999</v>
          </cell>
          <cell r="I1010">
            <v>3914400</v>
          </cell>
        </row>
        <row r="1011">
          <cell r="G1011">
            <v>5572000</v>
          </cell>
          <cell r="H1011">
            <v>5575999</v>
          </cell>
          <cell r="I1011">
            <v>3917600</v>
          </cell>
        </row>
        <row r="1012">
          <cell r="G1012">
            <v>5576000</v>
          </cell>
          <cell r="H1012">
            <v>5579999</v>
          </cell>
          <cell r="I1012">
            <v>3920800</v>
          </cell>
        </row>
        <row r="1013">
          <cell r="G1013">
            <v>5580000</v>
          </cell>
          <cell r="H1013">
            <v>5583999</v>
          </cell>
          <cell r="I1013">
            <v>3924000</v>
          </cell>
        </row>
        <row r="1014">
          <cell r="G1014">
            <v>5584000</v>
          </cell>
          <cell r="H1014">
            <v>5587999</v>
          </cell>
          <cell r="I1014">
            <v>3927200</v>
          </cell>
        </row>
        <row r="1015">
          <cell r="G1015">
            <v>5588000</v>
          </cell>
          <cell r="H1015">
            <v>5591999</v>
          </cell>
          <cell r="I1015">
            <v>3930400</v>
          </cell>
        </row>
        <row r="1016">
          <cell r="G1016">
            <v>5592000</v>
          </cell>
          <cell r="H1016">
            <v>5595999</v>
          </cell>
          <cell r="I1016">
            <v>3933600</v>
          </cell>
        </row>
        <row r="1017">
          <cell r="G1017">
            <v>5596000</v>
          </cell>
          <cell r="H1017">
            <v>5599999</v>
          </cell>
          <cell r="I1017">
            <v>3936800</v>
          </cell>
        </row>
        <row r="1018">
          <cell r="G1018">
            <v>5600000</v>
          </cell>
          <cell r="H1018">
            <v>5603999</v>
          </cell>
          <cell r="I1018">
            <v>3940000</v>
          </cell>
        </row>
        <row r="1019">
          <cell r="G1019">
            <v>5604000</v>
          </cell>
          <cell r="H1019">
            <v>5607999</v>
          </cell>
          <cell r="I1019">
            <v>3943200</v>
          </cell>
        </row>
        <row r="1020">
          <cell r="G1020">
            <v>5608000</v>
          </cell>
          <cell r="H1020">
            <v>5611999</v>
          </cell>
          <cell r="I1020">
            <v>3946400</v>
          </cell>
        </row>
        <row r="1021">
          <cell r="G1021">
            <v>5612000</v>
          </cell>
          <cell r="H1021">
            <v>5615999</v>
          </cell>
          <cell r="I1021">
            <v>3949600</v>
          </cell>
        </row>
        <row r="1022">
          <cell r="G1022">
            <v>5616000</v>
          </cell>
          <cell r="H1022">
            <v>5619999</v>
          </cell>
          <cell r="I1022">
            <v>3952800</v>
          </cell>
        </row>
        <row r="1023">
          <cell r="G1023">
            <v>5620000</v>
          </cell>
          <cell r="H1023">
            <v>5623999</v>
          </cell>
          <cell r="I1023">
            <v>3956000</v>
          </cell>
        </row>
        <row r="1024">
          <cell r="G1024">
            <v>5624000</v>
          </cell>
          <cell r="H1024">
            <v>5627999</v>
          </cell>
          <cell r="I1024">
            <v>3959200</v>
          </cell>
        </row>
        <row r="1025">
          <cell r="G1025">
            <v>5628000</v>
          </cell>
          <cell r="H1025">
            <v>5631999</v>
          </cell>
          <cell r="I1025">
            <v>3962400</v>
          </cell>
        </row>
        <row r="1026">
          <cell r="G1026">
            <v>5632000</v>
          </cell>
          <cell r="H1026">
            <v>5635999</v>
          </cell>
          <cell r="I1026">
            <v>3965600</v>
          </cell>
        </row>
        <row r="1027">
          <cell r="G1027">
            <v>5636000</v>
          </cell>
          <cell r="H1027">
            <v>5639999</v>
          </cell>
          <cell r="I1027">
            <v>3968800</v>
          </cell>
        </row>
        <row r="1028">
          <cell r="G1028">
            <v>5640000</v>
          </cell>
          <cell r="H1028">
            <v>5643999</v>
          </cell>
          <cell r="I1028">
            <v>3972000</v>
          </cell>
        </row>
        <row r="1029">
          <cell r="G1029">
            <v>5644000</v>
          </cell>
          <cell r="H1029">
            <v>5647999</v>
          </cell>
          <cell r="I1029">
            <v>3975200</v>
          </cell>
        </row>
        <row r="1030">
          <cell r="G1030">
            <v>5648000</v>
          </cell>
          <cell r="H1030">
            <v>5651999</v>
          </cell>
          <cell r="I1030">
            <v>3978400</v>
          </cell>
        </row>
        <row r="1031">
          <cell r="G1031">
            <v>5652000</v>
          </cell>
          <cell r="H1031">
            <v>5655999</v>
          </cell>
          <cell r="I1031">
            <v>3981600</v>
          </cell>
        </row>
        <row r="1032">
          <cell r="G1032">
            <v>5656000</v>
          </cell>
          <cell r="H1032">
            <v>5659999</v>
          </cell>
          <cell r="I1032">
            <v>3984800</v>
          </cell>
        </row>
        <row r="1033">
          <cell r="G1033">
            <v>5660000</v>
          </cell>
          <cell r="H1033">
            <v>5663999</v>
          </cell>
          <cell r="I1033">
            <v>3988000</v>
          </cell>
        </row>
        <row r="1034">
          <cell r="G1034">
            <v>5664000</v>
          </cell>
          <cell r="H1034">
            <v>5667999</v>
          </cell>
          <cell r="I1034">
            <v>3991200</v>
          </cell>
        </row>
        <row r="1035">
          <cell r="G1035">
            <v>5668000</v>
          </cell>
          <cell r="H1035">
            <v>5671999</v>
          </cell>
          <cell r="I1035">
            <v>3994400</v>
          </cell>
        </row>
        <row r="1036">
          <cell r="G1036">
            <v>5672000</v>
          </cell>
          <cell r="H1036">
            <v>5675999</v>
          </cell>
          <cell r="I1036">
            <v>3997600</v>
          </cell>
        </row>
        <row r="1037">
          <cell r="G1037">
            <v>5676000</v>
          </cell>
          <cell r="H1037">
            <v>5679999</v>
          </cell>
          <cell r="I1037">
            <v>4000800</v>
          </cell>
        </row>
        <row r="1038">
          <cell r="G1038">
            <v>5680000</v>
          </cell>
          <cell r="H1038">
            <v>5683999</v>
          </cell>
          <cell r="I1038">
            <v>4004000</v>
          </cell>
        </row>
        <row r="1039">
          <cell r="G1039">
            <v>5684000</v>
          </cell>
          <cell r="H1039">
            <v>5687999</v>
          </cell>
          <cell r="I1039">
            <v>4007200</v>
          </cell>
        </row>
        <row r="1040">
          <cell r="G1040">
            <v>5688000</v>
          </cell>
          <cell r="H1040">
            <v>5691999</v>
          </cell>
          <cell r="I1040">
            <v>4010400</v>
          </cell>
        </row>
        <row r="1041">
          <cell r="G1041">
            <v>5692000</v>
          </cell>
          <cell r="H1041">
            <v>5695999</v>
          </cell>
          <cell r="I1041">
            <v>4013600</v>
          </cell>
        </row>
        <row r="1042">
          <cell r="G1042">
            <v>5696000</v>
          </cell>
          <cell r="H1042">
            <v>5699999</v>
          </cell>
          <cell r="I1042">
            <v>4016800</v>
          </cell>
        </row>
        <row r="1043">
          <cell r="G1043">
            <v>5700000</v>
          </cell>
          <cell r="H1043">
            <v>5703999</v>
          </cell>
          <cell r="I1043">
            <v>4020000</v>
          </cell>
        </row>
        <row r="1044">
          <cell r="G1044">
            <v>5704000</v>
          </cell>
          <cell r="H1044">
            <v>5707999</v>
          </cell>
          <cell r="I1044">
            <v>4023200</v>
          </cell>
        </row>
        <row r="1045">
          <cell r="G1045">
            <v>5708000</v>
          </cell>
          <cell r="H1045">
            <v>5711999</v>
          </cell>
          <cell r="I1045">
            <v>4026400</v>
          </cell>
        </row>
        <row r="1046">
          <cell r="G1046">
            <v>5712000</v>
          </cell>
          <cell r="H1046">
            <v>5715999</v>
          </cell>
          <cell r="I1046">
            <v>4029600</v>
          </cell>
        </row>
        <row r="1047">
          <cell r="G1047">
            <v>5716000</v>
          </cell>
          <cell r="H1047">
            <v>5719999</v>
          </cell>
          <cell r="I1047">
            <v>4032800</v>
          </cell>
        </row>
        <row r="1048">
          <cell r="G1048">
            <v>5720000</v>
          </cell>
          <cell r="H1048">
            <v>5723999</v>
          </cell>
          <cell r="I1048">
            <v>4036000</v>
          </cell>
        </row>
        <row r="1049">
          <cell r="G1049">
            <v>5724000</v>
          </cell>
          <cell r="H1049">
            <v>5727999</v>
          </cell>
          <cell r="I1049">
            <v>4039200</v>
          </cell>
        </row>
        <row r="1050">
          <cell r="G1050">
            <v>5728000</v>
          </cell>
          <cell r="H1050">
            <v>5731999</v>
          </cell>
          <cell r="I1050">
            <v>4042400</v>
          </cell>
        </row>
        <row r="1051">
          <cell r="G1051">
            <v>5732000</v>
          </cell>
          <cell r="H1051">
            <v>5735999</v>
          </cell>
          <cell r="I1051">
            <v>4045600</v>
          </cell>
        </row>
        <row r="1052">
          <cell r="G1052">
            <v>5736000</v>
          </cell>
          <cell r="H1052">
            <v>5739999</v>
          </cell>
          <cell r="I1052">
            <v>4048800</v>
          </cell>
        </row>
        <row r="1053">
          <cell r="G1053">
            <v>5740000</v>
          </cell>
          <cell r="H1053">
            <v>5743999</v>
          </cell>
          <cell r="I1053">
            <v>4052000</v>
          </cell>
        </row>
        <row r="1054">
          <cell r="G1054">
            <v>5744000</v>
          </cell>
          <cell r="H1054">
            <v>5747999</v>
          </cell>
          <cell r="I1054">
            <v>4055200</v>
          </cell>
        </row>
        <row r="1055">
          <cell r="G1055">
            <v>5748000</v>
          </cell>
          <cell r="H1055">
            <v>5751999</v>
          </cell>
          <cell r="I1055">
            <v>4058400</v>
          </cell>
        </row>
        <row r="1056">
          <cell r="G1056">
            <v>5752000</v>
          </cell>
          <cell r="H1056">
            <v>5755999</v>
          </cell>
          <cell r="I1056">
            <v>4061600</v>
          </cell>
        </row>
        <row r="1057">
          <cell r="G1057">
            <v>5756000</v>
          </cell>
          <cell r="H1057">
            <v>5759999</v>
          </cell>
          <cell r="I1057">
            <v>4064800</v>
          </cell>
        </row>
        <row r="1058">
          <cell r="G1058">
            <v>5760000</v>
          </cell>
          <cell r="H1058">
            <v>5763999</v>
          </cell>
          <cell r="I1058">
            <v>4068000</v>
          </cell>
        </row>
        <row r="1059">
          <cell r="G1059">
            <v>5764000</v>
          </cell>
          <cell r="H1059">
            <v>5767999</v>
          </cell>
          <cell r="I1059">
            <v>4071200</v>
          </cell>
        </row>
        <row r="1060">
          <cell r="G1060">
            <v>5768000</v>
          </cell>
          <cell r="H1060">
            <v>5771999</v>
          </cell>
          <cell r="I1060">
            <v>4074400</v>
          </cell>
        </row>
        <row r="1061">
          <cell r="G1061">
            <v>5772000</v>
          </cell>
          <cell r="H1061">
            <v>5775999</v>
          </cell>
          <cell r="I1061">
            <v>4077600</v>
          </cell>
        </row>
        <row r="1062">
          <cell r="G1062">
            <v>5776000</v>
          </cell>
          <cell r="H1062">
            <v>5779999</v>
          </cell>
          <cell r="I1062">
            <v>4080800</v>
          </cell>
        </row>
        <row r="1063">
          <cell r="G1063">
            <v>5780000</v>
          </cell>
          <cell r="H1063">
            <v>5783999</v>
          </cell>
          <cell r="I1063">
            <v>4084000</v>
          </cell>
        </row>
        <row r="1064">
          <cell r="G1064">
            <v>5784000</v>
          </cell>
          <cell r="H1064">
            <v>5787999</v>
          </cell>
          <cell r="I1064">
            <v>4087200</v>
          </cell>
        </row>
        <row r="1065">
          <cell r="G1065">
            <v>5788000</v>
          </cell>
          <cell r="H1065">
            <v>5791999</v>
          </cell>
          <cell r="I1065">
            <v>4090400</v>
          </cell>
        </row>
        <row r="1066">
          <cell r="G1066">
            <v>5792000</v>
          </cell>
          <cell r="H1066">
            <v>5795999</v>
          </cell>
          <cell r="I1066">
            <v>4093600</v>
          </cell>
        </row>
        <row r="1067">
          <cell r="G1067">
            <v>5796000</v>
          </cell>
          <cell r="H1067">
            <v>5799999</v>
          </cell>
          <cell r="I1067">
            <v>4096800</v>
          </cell>
        </row>
        <row r="1068">
          <cell r="G1068">
            <v>5800000</v>
          </cell>
          <cell r="H1068">
            <v>5803999</v>
          </cell>
          <cell r="I1068">
            <v>4100000</v>
          </cell>
        </row>
        <row r="1069">
          <cell r="G1069">
            <v>5804000</v>
          </cell>
          <cell r="H1069">
            <v>5807999</v>
          </cell>
          <cell r="I1069">
            <v>4103200</v>
          </cell>
        </row>
        <row r="1070">
          <cell r="G1070">
            <v>5808000</v>
          </cell>
          <cell r="H1070">
            <v>5811999</v>
          </cell>
          <cell r="I1070">
            <v>4106400</v>
          </cell>
        </row>
        <row r="1071">
          <cell r="G1071">
            <v>5812000</v>
          </cell>
          <cell r="H1071">
            <v>5815999</v>
          </cell>
          <cell r="I1071">
            <v>4109600</v>
          </cell>
        </row>
        <row r="1072">
          <cell r="G1072">
            <v>5816000</v>
          </cell>
          <cell r="H1072">
            <v>5819999</v>
          </cell>
          <cell r="I1072">
            <v>4112800</v>
          </cell>
        </row>
        <row r="1073">
          <cell r="G1073">
            <v>5820000</v>
          </cell>
          <cell r="H1073">
            <v>5823999</v>
          </cell>
          <cell r="I1073">
            <v>4116000</v>
          </cell>
        </row>
        <row r="1074">
          <cell r="G1074">
            <v>5824000</v>
          </cell>
          <cell r="H1074">
            <v>5827999</v>
          </cell>
          <cell r="I1074">
            <v>4119200</v>
          </cell>
        </row>
        <row r="1075">
          <cell r="G1075">
            <v>5828000</v>
          </cell>
          <cell r="H1075">
            <v>5831999</v>
          </cell>
          <cell r="I1075">
            <v>4122400</v>
          </cell>
        </row>
        <row r="1076">
          <cell r="G1076">
            <v>5832000</v>
          </cell>
          <cell r="H1076">
            <v>5835999</v>
          </cell>
          <cell r="I1076">
            <v>4125600</v>
          </cell>
        </row>
        <row r="1077">
          <cell r="G1077">
            <v>5836000</v>
          </cell>
          <cell r="H1077">
            <v>5839999</v>
          </cell>
          <cell r="I1077">
            <v>4128800</v>
          </cell>
        </row>
        <row r="1078">
          <cell r="G1078">
            <v>5840000</v>
          </cell>
          <cell r="H1078">
            <v>5843999</v>
          </cell>
          <cell r="I1078">
            <v>4132000</v>
          </cell>
        </row>
        <row r="1079">
          <cell r="G1079">
            <v>5844000</v>
          </cell>
          <cell r="H1079">
            <v>5847999</v>
          </cell>
          <cell r="I1079">
            <v>4135200</v>
          </cell>
        </row>
        <row r="1080">
          <cell r="G1080">
            <v>5848000</v>
          </cell>
          <cell r="H1080">
            <v>5851999</v>
          </cell>
          <cell r="I1080">
            <v>4138400</v>
          </cell>
        </row>
        <row r="1081">
          <cell r="G1081">
            <v>5852000</v>
          </cell>
          <cell r="H1081">
            <v>5855999</v>
          </cell>
          <cell r="I1081">
            <v>4141600</v>
          </cell>
        </row>
        <row r="1082">
          <cell r="G1082">
            <v>5856000</v>
          </cell>
          <cell r="H1082">
            <v>5859999</v>
          </cell>
          <cell r="I1082">
            <v>4144800</v>
          </cell>
        </row>
        <row r="1083">
          <cell r="G1083">
            <v>5860000</v>
          </cell>
          <cell r="H1083">
            <v>5863999</v>
          </cell>
          <cell r="I1083">
            <v>4148000</v>
          </cell>
        </row>
        <row r="1084">
          <cell r="G1084">
            <v>5864000</v>
          </cell>
          <cell r="H1084">
            <v>5867999</v>
          </cell>
          <cell r="I1084">
            <v>4151200</v>
          </cell>
        </row>
        <row r="1085">
          <cell r="G1085">
            <v>5868000</v>
          </cell>
          <cell r="H1085">
            <v>5871999</v>
          </cell>
          <cell r="I1085">
            <v>4154400</v>
          </cell>
        </row>
        <row r="1086">
          <cell r="G1086">
            <v>5872000</v>
          </cell>
          <cell r="H1086">
            <v>5875999</v>
          </cell>
          <cell r="I1086">
            <v>4157600</v>
          </cell>
        </row>
        <row r="1087">
          <cell r="G1087">
            <v>5876000</v>
          </cell>
          <cell r="H1087">
            <v>5879999</v>
          </cell>
          <cell r="I1087">
            <v>4160800</v>
          </cell>
        </row>
        <row r="1088">
          <cell r="G1088">
            <v>5880000</v>
          </cell>
          <cell r="H1088">
            <v>5883999</v>
          </cell>
          <cell r="I1088">
            <v>4164000</v>
          </cell>
        </row>
        <row r="1089">
          <cell r="G1089">
            <v>5884000</v>
          </cell>
          <cell r="H1089">
            <v>5887999</v>
          </cell>
          <cell r="I1089">
            <v>4167200</v>
          </cell>
        </row>
        <row r="1090">
          <cell r="G1090">
            <v>5888000</v>
          </cell>
          <cell r="H1090">
            <v>5891999</v>
          </cell>
          <cell r="I1090">
            <v>4170400</v>
          </cell>
        </row>
        <row r="1091">
          <cell r="G1091">
            <v>5892000</v>
          </cell>
          <cell r="H1091">
            <v>5895999</v>
          </cell>
          <cell r="I1091">
            <v>4173600</v>
          </cell>
        </row>
        <row r="1092">
          <cell r="G1092">
            <v>5896000</v>
          </cell>
          <cell r="H1092">
            <v>5899999</v>
          </cell>
          <cell r="I1092">
            <v>4176800</v>
          </cell>
        </row>
        <row r="1093">
          <cell r="G1093">
            <v>5900000</v>
          </cell>
          <cell r="H1093">
            <v>5903999</v>
          </cell>
          <cell r="I1093">
            <v>4180000</v>
          </cell>
        </row>
        <row r="1094">
          <cell r="G1094">
            <v>5904000</v>
          </cell>
          <cell r="H1094">
            <v>5907999</v>
          </cell>
          <cell r="I1094">
            <v>4183200</v>
          </cell>
        </row>
        <row r="1095">
          <cell r="G1095">
            <v>5908000</v>
          </cell>
          <cell r="H1095">
            <v>5911999</v>
          </cell>
          <cell r="I1095">
            <v>4186400</v>
          </cell>
        </row>
        <row r="1096">
          <cell r="G1096">
            <v>5912000</v>
          </cell>
          <cell r="H1096">
            <v>5915999</v>
          </cell>
          <cell r="I1096">
            <v>4189600</v>
          </cell>
        </row>
        <row r="1097">
          <cell r="G1097">
            <v>5916000</v>
          </cell>
          <cell r="H1097">
            <v>5919999</v>
          </cell>
          <cell r="I1097">
            <v>4192800</v>
          </cell>
        </row>
        <row r="1098">
          <cell r="G1098">
            <v>5920000</v>
          </cell>
          <cell r="H1098">
            <v>5923999</v>
          </cell>
          <cell r="I1098">
            <v>4196000</v>
          </cell>
        </row>
        <row r="1099">
          <cell r="G1099">
            <v>5924000</v>
          </cell>
          <cell r="H1099">
            <v>5927999</v>
          </cell>
          <cell r="I1099">
            <v>4199200</v>
          </cell>
        </row>
        <row r="1100">
          <cell r="G1100">
            <v>5928000</v>
          </cell>
          <cell r="H1100">
            <v>5931999</v>
          </cell>
          <cell r="I1100">
            <v>4202400</v>
          </cell>
        </row>
        <row r="1101">
          <cell r="G1101">
            <v>5932000</v>
          </cell>
          <cell r="H1101">
            <v>5935999</v>
          </cell>
          <cell r="I1101">
            <v>4205600</v>
          </cell>
        </row>
        <row r="1102">
          <cell r="G1102">
            <v>5936000</v>
          </cell>
          <cell r="H1102">
            <v>5939999</v>
          </cell>
          <cell r="I1102">
            <v>4208800</v>
          </cell>
        </row>
        <row r="1103">
          <cell r="G1103">
            <v>5940000</v>
          </cell>
          <cell r="H1103">
            <v>5943999</v>
          </cell>
          <cell r="I1103">
            <v>4212000</v>
          </cell>
        </row>
        <row r="1104">
          <cell r="G1104">
            <v>5944000</v>
          </cell>
          <cell r="H1104">
            <v>5947999</v>
          </cell>
          <cell r="I1104">
            <v>4215200</v>
          </cell>
        </row>
        <row r="1105">
          <cell r="G1105">
            <v>5948000</v>
          </cell>
          <cell r="H1105">
            <v>5951999</v>
          </cell>
          <cell r="I1105">
            <v>4218400</v>
          </cell>
        </row>
        <row r="1106">
          <cell r="G1106">
            <v>5952000</v>
          </cell>
          <cell r="H1106">
            <v>5955999</v>
          </cell>
          <cell r="I1106">
            <v>4221600</v>
          </cell>
        </row>
        <row r="1107">
          <cell r="G1107">
            <v>5956000</v>
          </cell>
          <cell r="H1107">
            <v>5959999</v>
          </cell>
          <cell r="I1107">
            <v>4224800</v>
          </cell>
        </row>
        <row r="1108">
          <cell r="G1108">
            <v>5960000</v>
          </cell>
          <cell r="H1108">
            <v>5963999</v>
          </cell>
          <cell r="I1108">
            <v>4228000</v>
          </cell>
        </row>
        <row r="1109">
          <cell r="G1109">
            <v>5964000</v>
          </cell>
          <cell r="H1109">
            <v>5967999</v>
          </cell>
          <cell r="I1109">
            <v>4231200</v>
          </cell>
        </row>
        <row r="1110">
          <cell r="G1110">
            <v>5968000</v>
          </cell>
          <cell r="H1110">
            <v>5971999</v>
          </cell>
          <cell r="I1110">
            <v>4234400</v>
          </cell>
        </row>
        <row r="1111">
          <cell r="G1111">
            <v>5972000</v>
          </cell>
          <cell r="H1111">
            <v>5975999</v>
          </cell>
          <cell r="I1111">
            <v>4237600</v>
          </cell>
        </row>
        <row r="1112">
          <cell r="G1112">
            <v>5976000</v>
          </cell>
          <cell r="H1112">
            <v>5979999</v>
          </cell>
          <cell r="I1112">
            <v>4240800</v>
          </cell>
        </row>
        <row r="1113">
          <cell r="G1113">
            <v>5980000</v>
          </cell>
          <cell r="H1113">
            <v>5983999</v>
          </cell>
          <cell r="I1113">
            <v>4244000</v>
          </cell>
        </row>
        <row r="1114">
          <cell r="G1114">
            <v>5984000</v>
          </cell>
          <cell r="H1114">
            <v>5987999</v>
          </cell>
          <cell r="I1114">
            <v>4247200</v>
          </cell>
        </row>
        <row r="1115">
          <cell r="G1115">
            <v>5988000</v>
          </cell>
          <cell r="H1115">
            <v>5991999</v>
          </cell>
          <cell r="I1115">
            <v>4250400</v>
          </cell>
        </row>
        <row r="1116">
          <cell r="G1116">
            <v>5992000</v>
          </cell>
          <cell r="H1116">
            <v>5995999</v>
          </cell>
          <cell r="I1116">
            <v>4253600</v>
          </cell>
        </row>
        <row r="1117">
          <cell r="G1117">
            <v>5996000</v>
          </cell>
          <cell r="H1117">
            <v>5999999</v>
          </cell>
          <cell r="I1117">
            <v>4256800</v>
          </cell>
        </row>
        <row r="1118">
          <cell r="G1118">
            <v>6000000</v>
          </cell>
          <cell r="H1118">
            <v>6003999</v>
          </cell>
          <cell r="I1118">
            <v>4260000</v>
          </cell>
        </row>
        <row r="1119">
          <cell r="G1119">
            <v>6004000</v>
          </cell>
          <cell r="H1119">
            <v>6007999</v>
          </cell>
          <cell r="I1119">
            <v>4263200</v>
          </cell>
        </row>
        <row r="1120">
          <cell r="G1120">
            <v>6008000</v>
          </cell>
          <cell r="H1120">
            <v>6011999</v>
          </cell>
          <cell r="I1120">
            <v>4266400</v>
          </cell>
        </row>
        <row r="1121">
          <cell r="G1121">
            <v>6012000</v>
          </cell>
          <cell r="H1121">
            <v>6015999</v>
          </cell>
          <cell r="I1121">
            <v>4269600</v>
          </cell>
        </row>
        <row r="1122">
          <cell r="G1122">
            <v>6016000</v>
          </cell>
          <cell r="H1122">
            <v>6019999</v>
          </cell>
          <cell r="I1122">
            <v>4272800</v>
          </cell>
        </row>
        <row r="1123">
          <cell r="G1123">
            <v>6020000</v>
          </cell>
          <cell r="H1123">
            <v>6023999</v>
          </cell>
          <cell r="I1123">
            <v>4276000</v>
          </cell>
        </row>
        <row r="1124">
          <cell r="G1124">
            <v>6024000</v>
          </cell>
          <cell r="H1124">
            <v>6027999</v>
          </cell>
          <cell r="I1124">
            <v>4279200</v>
          </cell>
        </row>
        <row r="1125">
          <cell r="G1125">
            <v>6028000</v>
          </cell>
          <cell r="H1125">
            <v>6031999</v>
          </cell>
          <cell r="I1125">
            <v>4282400</v>
          </cell>
        </row>
        <row r="1126">
          <cell r="G1126">
            <v>6032000</v>
          </cell>
          <cell r="H1126">
            <v>6035999</v>
          </cell>
          <cell r="I1126">
            <v>4285600</v>
          </cell>
        </row>
        <row r="1127">
          <cell r="G1127">
            <v>6036000</v>
          </cell>
          <cell r="H1127">
            <v>6039999</v>
          </cell>
          <cell r="I1127">
            <v>4288800</v>
          </cell>
        </row>
        <row r="1128">
          <cell r="G1128">
            <v>6040000</v>
          </cell>
          <cell r="H1128">
            <v>6043999</v>
          </cell>
          <cell r="I1128">
            <v>4292000</v>
          </cell>
        </row>
        <row r="1129">
          <cell r="G1129">
            <v>6044000</v>
          </cell>
          <cell r="H1129">
            <v>6047999</v>
          </cell>
          <cell r="I1129">
            <v>4295200</v>
          </cell>
        </row>
        <row r="1130">
          <cell r="G1130">
            <v>6048000</v>
          </cell>
          <cell r="H1130">
            <v>6051999</v>
          </cell>
          <cell r="I1130">
            <v>4298400</v>
          </cell>
        </row>
        <row r="1131">
          <cell r="G1131">
            <v>6052000</v>
          </cell>
          <cell r="H1131">
            <v>6055999</v>
          </cell>
          <cell r="I1131">
            <v>4301600</v>
          </cell>
        </row>
        <row r="1132">
          <cell r="G1132">
            <v>6056000</v>
          </cell>
          <cell r="H1132">
            <v>6059999</v>
          </cell>
          <cell r="I1132">
            <v>4304800</v>
          </cell>
        </row>
        <row r="1133">
          <cell r="G1133">
            <v>6060000</v>
          </cell>
          <cell r="H1133">
            <v>6063999</v>
          </cell>
          <cell r="I1133">
            <v>4308000</v>
          </cell>
        </row>
        <row r="1134">
          <cell r="G1134">
            <v>6064000</v>
          </cell>
          <cell r="H1134">
            <v>6067999</v>
          </cell>
          <cell r="I1134">
            <v>4311200</v>
          </cell>
        </row>
        <row r="1135">
          <cell r="G1135">
            <v>6068000</v>
          </cell>
          <cell r="H1135">
            <v>6071999</v>
          </cell>
          <cell r="I1135">
            <v>4314400</v>
          </cell>
        </row>
        <row r="1136">
          <cell r="G1136">
            <v>6072000</v>
          </cell>
          <cell r="H1136">
            <v>6075999</v>
          </cell>
          <cell r="I1136">
            <v>4317600</v>
          </cell>
        </row>
        <row r="1137">
          <cell r="G1137">
            <v>6076000</v>
          </cell>
          <cell r="H1137">
            <v>6079999</v>
          </cell>
          <cell r="I1137">
            <v>4320800</v>
          </cell>
        </row>
        <row r="1138">
          <cell r="G1138">
            <v>6080000</v>
          </cell>
          <cell r="H1138">
            <v>6083999</v>
          </cell>
          <cell r="I1138">
            <v>4324000</v>
          </cell>
        </row>
        <row r="1139">
          <cell r="G1139">
            <v>6084000</v>
          </cell>
          <cell r="H1139">
            <v>6087999</v>
          </cell>
          <cell r="I1139">
            <v>4327200</v>
          </cell>
        </row>
        <row r="1140">
          <cell r="G1140">
            <v>6088000</v>
          </cell>
          <cell r="H1140">
            <v>6091999</v>
          </cell>
          <cell r="I1140">
            <v>4330400</v>
          </cell>
        </row>
        <row r="1141">
          <cell r="G1141">
            <v>6092000</v>
          </cell>
          <cell r="H1141">
            <v>6095999</v>
          </cell>
          <cell r="I1141">
            <v>4333600</v>
          </cell>
        </row>
        <row r="1142">
          <cell r="G1142">
            <v>6096000</v>
          </cell>
          <cell r="H1142">
            <v>6099999</v>
          </cell>
          <cell r="I1142">
            <v>4336800</v>
          </cell>
        </row>
        <row r="1143">
          <cell r="G1143">
            <v>6100000</v>
          </cell>
          <cell r="H1143">
            <v>6103999</v>
          </cell>
          <cell r="I1143">
            <v>4340000</v>
          </cell>
        </row>
        <row r="1144">
          <cell r="G1144">
            <v>6104000</v>
          </cell>
          <cell r="H1144">
            <v>6107999</v>
          </cell>
          <cell r="I1144">
            <v>4343200</v>
          </cell>
        </row>
        <row r="1145">
          <cell r="G1145">
            <v>6108000</v>
          </cell>
          <cell r="H1145">
            <v>6111999</v>
          </cell>
          <cell r="I1145">
            <v>4346400</v>
          </cell>
        </row>
        <row r="1146">
          <cell r="G1146">
            <v>6112000</v>
          </cell>
          <cell r="H1146">
            <v>6115999</v>
          </cell>
          <cell r="I1146">
            <v>4349600</v>
          </cell>
        </row>
        <row r="1147">
          <cell r="G1147">
            <v>6116000</v>
          </cell>
          <cell r="H1147">
            <v>6119999</v>
          </cell>
          <cell r="I1147">
            <v>4352800</v>
          </cell>
        </row>
        <row r="1148">
          <cell r="G1148">
            <v>6120000</v>
          </cell>
          <cell r="H1148">
            <v>6123999</v>
          </cell>
          <cell r="I1148">
            <v>4356000</v>
          </cell>
        </row>
        <row r="1149">
          <cell r="G1149">
            <v>6124000</v>
          </cell>
          <cell r="H1149">
            <v>6127999</v>
          </cell>
          <cell r="I1149">
            <v>4359200</v>
          </cell>
        </row>
        <row r="1150">
          <cell r="G1150">
            <v>6128000</v>
          </cell>
          <cell r="H1150">
            <v>6131999</v>
          </cell>
          <cell r="I1150">
            <v>4362400</v>
          </cell>
        </row>
        <row r="1151">
          <cell r="G1151">
            <v>6132000</v>
          </cell>
          <cell r="H1151">
            <v>6135999</v>
          </cell>
          <cell r="I1151">
            <v>4365600</v>
          </cell>
        </row>
        <row r="1152">
          <cell r="G1152">
            <v>6136000</v>
          </cell>
          <cell r="H1152">
            <v>6139999</v>
          </cell>
          <cell r="I1152">
            <v>4368800</v>
          </cell>
        </row>
        <row r="1153">
          <cell r="G1153">
            <v>6140000</v>
          </cell>
          <cell r="H1153">
            <v>6143999</v>
          </cell>
          <cell r="I1153">
            <v>4372000</v>
          </cell>
        </row>
        <row r="1154">
          <cell r="G1154">
            <v>6144000</v>
          </cell>
          <cell r="H1154">
            <v>6147999</v>
          </cell>
          <cell r="I1154">
            <v>4375200</v>
          </cell>
        </row>
        <row r="1155">
          <cell r="G1155">
            <v>6148000</v>
          </cell>
          <cell r="H1155">
            <v>6151999</v>
          </cell>
          <cell r="I1155">
            <v>4378400</v>
          </cell>
        </row>
        <row r="1156">
          <cell r="G1156">
            <v>6152000</v>
          </cell>
          <cell r="H1156">
            <v>6155999</v>
          </cell>
          <cell r="I1156">
            <v>4381600</v>
          </cell>
        </row>
        <row r="1157">
          <cell r="G1157">
            <v>6156000</v>
          </cell>
          <cell r="H1157">
            <v>6159999</v>
          </cell>
          <cell r="I1157">
            <v>4384800</v>
          </cell>
        </row>
        <row r="1158">
          <cell r="G1158">
            <v>6160000</v>
          </cell>
          <cell r="H1158">
            <v>6163999</v>
          </cell>
          <cell r="I1158">
            <v>4388000</v>
          </cell>
        </row>
        <row r="1159">
          <cell r="G1159">
            <v>6164000</v>
          </cell>
          <cell r="H1159">
            <v>6167999</v>
          </cell>
          <cell r="I1159">
            <v>4391200</v>
          </cell>
        </row>
        <row r="1160">
          <cell r="G1160">
            <v>6168000</v>
          </cell>
          <cell r="H1160">
            <v>6171999</v>
          </cell>
          <cell r="I1160">
            <v>4394400</v>
          </cell>
        </row>
        <row r="1161">
          <cell r="G1161">
            <v>6172000</v>
          </cell>
          <cell r="H1161">
            <v>6175999</v>
          </cell>
          <cell r="I1161">
            <v>4397600</v>
          </cell>
        </row>
        <row r="1162">
          <cell r="G1162">
            <v>6176000</v>
          </cell>
          <cell r="H1162">
            <v>6179999</v>
          </cell>
          <cell r="I1162">
            <v>4400800</v>
          </cell>
        </row>
        <row r="1163">
          <cell r="G1163">
            <v>6180000</v>
          </cell>
          <cell r="H1163">
            <v>6183999</v>
          </cell>
          <cell r="I1163">
            <v>4404000</v>
          </cell>
        </row>
        <row r="1164">
          <cell r="G1164">
            <v>6184000</v>
          </cell>
          <cell r="H1164">
            <v>6187999</v>
          </cell>
          <cell r="I1164">
            <v>4407200</v>
          </cell>
        </row>
        <row r="1165">
          <cell r="G1165">
            <v>6188000</v>
          </cell>
          <cell r="H1165">
            <v>6191999</v>
          </cell>
          <cell r="I1165">
            <v>4410400</v>
          </cell>
        </row>
        <row r="1166">
          <cell r="G1166">
            <v>6192000</v>
          </cell>
          <cell r="H1166">
            <v>6195999</v>
          </cell>
          <cell r="I1166">
            <v>4413600</v>
          </cell>
        </row>
        <row r="1167">
          <cell r="G1167">
            <v>6196000</v>
          </cell>
          <cell r="H1167">
            <v>6199999</v>
          </cell>
          <cell r="I1167">
            <v>4416800</v>
          </cell>
        </row>
        <row r="1168">
          <cell r="G1168">
            <v>6200000</v>
          </cell>
          <cell r="H1168">
            <v>6203999</v>
          </cell>
          <cell r="I1168">
            <v>4420000</v>
          </cell>
        </row>
        <row r="1169">
          <cell r="G1169">
            <v>6204000</v>
          </cell>
          <cell r="H1169">
            <v>6207999</v>
          </cell>
          <cell r="I1169">
            <v>4423200</v>
          </cell>
        </row>
        <row r="1170">
          <cell r="G1170">
            <v>6208000</v>
          </cell>
          <cell r="H1170">
            <v>6211999</v>
          </cell>
          <cell r="I1170">
            <v>4426400</v>
          </cell>
        </row>
        <row r="1171">
          <cell r="G1171">
            <v>6212000</v>
          </cell>
          <cell r="H1171">
            <v>6215999</v>
          </cell>
          <cell r="I1171">
            <v>4429600</v>
          </cell>
        </row>
        <row r="1172">
          <cell r="G1172">
            <v>6216000</v>
          </cell>
          <cell r="H1172">
            <v>6219999</v>
          </cell>
          <cell r="I1172">
            <v>4432800</v>
          </cell>
        </row>
        <row r="1173">
          <cell r="G1173">
            <v>6220000</v>
          </cell>
          <cell r="H1173">
            <v>6223999</v>
          </cell>
          <cell r="I1173">
            <v>4436000</v>
          </cell>
        </row>
        <row r="1174">
          <cell r="G1174">
            <v>6224000</v>
          </cell>
          <cell r="H1174">
            <v>6227999</v>
          </cell>
          <cell r="I1174">
            <v>4439200</v>
          </cell>
        </row>
        <row r="1175">
          <cell r="G1175">
            <v>6228000</v>
          </cell>
          <cell r="H1175">
            <v>6231999</v>
          </cell>
          <cell r="I1175">
            <v>4442400</v>
          </cell>
        </row>
        <row r="1176">
          <cell r="G1176">
            <v>6232000</v>
          </cell>
          <cell r="H1176">
            <v>6235999</v>
          </cell>
          <cell r="I1176">
            <v>4445600</v>
          </cell>
        </row>
        <row r="1177">
          <cell r="G1177">
            <v>6236000</v>
          </cell>
          <cell r="H1177">
            <v>6239999</v>
          </cell>
          <cell r="I1177">
            <v>4448800</v>
          </cell>
        </row>
        <row r="1178">
          <cell r="G1178">
            <v>6240000</v>
          </cell>
          <cell r="H1178">
            <v>6243999</v>
          </cell>
          <cell r="I1178">
            <v>4452000</v>
          </cell>
        </row>
        <row r="1179">
          <cell r="G1179">
            <v>6244000</v>
          </cell>
          <cell r="H1179">
            <v>6247999</v>
          </cell>
          <cell r="I1179">
            <v>4455200</v>
          </cell>
        </row>
        <row r="1180">
          <cell r="G1180">
            <v>6248000</v>
          </cell>
          <cell r="H1180">
            <v>6251999</v>
          </cell>
          <cell r="I1180">
            <v>4458400</v>
          </cell>
        </row>
        <row r="1181">
          <cell r="G1181">
            <v>6252000</v>
          </cell>
          <cell r="H1181">
            <v>6255999</v>
          </cell>
          <cell r="I1181">
            <v>4461600</v>
          </cell>
        </row>
        <row r="1182">
          <cell r="G1182">
            <v>6256000</v>
          </cell>
          <cell r="H1182">
            <v>6259999</v>
          </cell>
          <cell r="I1182">
            <v>4464800</v>
          </cell>
        </row>
        <row r="1183">
          <cell r="G1183">
            <v>6260000</v>
          </cell>
          <cell r="H1183">
            <v>6263999</v>
          </cell>
          <cell r="I1183">
            <v>4468000</v>
          </cell>
        </row>
        <row r="1184">
          <cell r="G1184">
            <v>6264000</v>
          </cell>
          <cell r="H1184">
            <v>6267999</v>
          </cell>
          <cell r="I1184">
            <v>4471200</v>
          </cell>
        </row>
        <row r="1185">
          <cell r="G1185">
            <v>6268000</v>
          </cell>
          <cell r="H1185">
            <v>6271999</v>
          </cell>
          <cell r="I1185">
            <v>4474400</v>
          </cell>
        </row>
        <row r="1186">
          <cell r="G1186">
            <v>6272000</v>
          </cell>
          <cell r="H1186">
            <v>6275999</v>
          </cell>
          <cell r="I1186">
            <v>4477600</v>
          </cell>
        </row>
        <row r="1187">
          <cell r="G1187">
            <v>6276000</v>
          </cell>
          <cell r="H1187">
            <v>6279999</v>
          </cell>
          <cell r="I1187">
            <v>4480800</v>
          </cell>
        </row>
        <row r="1188">
          <cell r="G1188">
            <v>6280000</v>
          </cell>
          <cell r="H1188">
            <v>6283999</v>
          </cell>
          <cell r="I1188">
            <v>4484000</v>
          </cell>
        </row>
        <row r="1189">
          <cell r="G1189">
            <v>6284000</v>
          </cell>
          <cell r="H1189">
            <v>6287999</v>
          </cell>
          <cell r="I1189">
            <v>4487200</v>
          </cell>
        </row>
        <row r="1190">
          <cell r="G1190">
            <v>6288000</v>
          </cell>
          <cell r="H1190">
            <v>6291999</v>
          </cell>
          <cell r="I1190">
            <v>4490400</v>
          </cell>
        </row>
        <row r="1191">
          <cell r="G1191">
            <v>6292000</v>
          </cell>
          <cell r="H1191">
            <v>6295999</v>
          </cell>
          <cell r="I1191">
            <v>4493600</v>
          </cell>
        </row>
        <row r="1192">
          <cell r="G1192">
            <v>6296000</v>
          </cell>
          <cell r="H1192">
            <v>6299999</v>
          </cell>
          <cell r="I1192">
            <v>4496800</v>
          </cell>
        </row>
        <row r="1193">
          <cell r="G1193">
            <v>6300000</v>
          </cell>
          <cell r="H1193">
            <v>6303999</v>
          </cell>
          <cell r="I1193">
            <v>4500000</v>
          </cell>
        </row>
        <row r="1194">
          <cell r="G1194">
            <v>6304000</v>
          </cell>
          <cell r="H1194">
            <v>6307999</v>
          </cell>
          <cell r="I1194">
            <v>4503200</v>
          </cell>
        </row>
        <row r="1195">
          <cell r="G1195">
            <v>6308000</v>
          </cell>
          <cell r="H1195">
            <v>6311999</v>
          </cell>
          <cell r="I1195">
            <v>4506400</v>
          </cell>
        </row>
        <row r="1196">
          <cell r="G1196">
            <v>6312000</v>
          </cell>
          <cell r="H1196">
            <v>6315999</v>
          </cell>
          <cell r="I1196">
            <v>4509600</v>
          </cell>
        </row>
        <row r="1197">
          <cell r="G1197">
            <v>6316000</v>
          </cell>
          <cell r="H1197">
            <v>6319999</v>
          </cell>
          <cell r="I1197">
            <v>4512800</v>
          </cell>
        </row>
        <row r="1198">
          <cell r="G1198">
            <v>6320000</v>
          </cell>
          <cell r="H1198">
            <v>6323999</v>
          </cell>
          <cell r="I1198">
            <v>4516000</v>
          </cell>
        </row>
        <row r="1199">
          <cell r="G1199">
            <v>6324000</v>
          </cell>
          <cell r="H1199">
            <v>6327999</v>
          </cell>
          <cell r="I1199">
            <v>4519200</v>
          </cell>
        </row>
        <row r="1200">
          <cell r="G1200">
            <v>6328000</v>
          </cell>
          <cell r="H1200">
            <v>6331999</v>
          </cell>
          <cell r="I1200">
            <v>4522400</v>
          </cell>
        </row>
        <row r="1201">
          <cell r="G1201">
            <v>6332000</v>
          </cell>
          <cell r="H1201">
            <v>6335999</v>
          </cell>
          <cell r="I1201">
            <v>4525600</v>
          </cell>
        </row>
        <row r="1202">
          <cell r="G1202">
            <v>6336000</v>
          </cell>
          <cell r="H1202">
            <v>6339999</v>
          </cell>
          <cell r="I1202">
            <v>4528800</v>
          </cell>
        </row>
        <row r="1203">
          <cell r="G1203">
            <v>6340000</v>
          </cell>
          <cell r="H1203">
            <v>6343999</v>
          </cell>
          <cell r="I1203">
            <v>4532000</v>
          </cell>
        </row>
        <row r="1204">
          <cell r="G1204">
            <v>6344000</v>
          </cell>
          <cell r="H1204">
            <v>6347999</v>
          </cell>
          <cell r="I1204">
            <v>4535200</v>
          </cell>
        </row>
        <row r="1205">
          <cell r="G1205">
            <v>6348000</v>
          </cell>
          <cell r="H1205">
            <v>6351999</v>
          </cell>
          <cell r="I1205">
            <v>4538400</v>
          </cell>
        </row>
        <row r="1206">
          <cell r="G1206">
            <v>6352000</v>
          </cell>
          <cell r="H1206">
            <v>6355999</v>
          </cell>
          <cell r="I1206">
            <v>4541600</v>
          </cell>
        </row>
        <row r="1207">
          <cell r="G1207">
            <v>6356000</v>
          </cell>
          <cell r="H1207">
            <v>6359999</v>
          </cell>
          <cell r="I1207">
            <v>4544800</v>
          </cell>
        </row>
        <row r="1208">
          <cell r="G1208">
            <v>6360000</v>
          </cell>
          <cell r="H1208">
            <v>6363999</v>
          </cell>
          <cell r="I1208">
            <v>4548000</v>
          </cell>
        </row>
        <row r="1209">
          <cell r="G1209">
            <v>6364000</v>
          </cell>
          <cell r="H1209">
            <v>6367999</v>
          </cell>
          <cell r="I1209">
            <v>4551200</v>
          </cell>
        </row>
        <row r="1210">
          <cell r="G1210">
            <v>6368000</v>
          </cell>
          <cell r="H1210">
            <v>6371999</v>
          </cell>
          <cell r="I1210">
            <v>4554400</v>
          </cell>
        </row>
        <row r="1211">
          <cell r="G1211">
            <v>6372000</v>
          </cell>
          <cell r="H1211">
            <v>6375999</v>
          </cell>
          <cell r="I1211">
            <v>4557600</v>
          </cell>
        </row>
        <row r="1212">
          <cell r="G1212">
            <v>6376000</v>
          </cell>
          <cell r="H1212">
            <v>6379999</v>
          </cell>
          <cell r="I1212">
            <v>4560800</v>
          </cell>
        </row>
        <row r="1213">
          <cell r="G1213">
            <v>6380000</v>
          </cell>
          <cell r="H1213">
            <v>6383999</v>
          </cell>
          <cell r="I1213">
            <v>4564000</v>
          </cell>
        </row>
        <row r="1214">
          <cell r="G1214">
            <v>6384000</v>
          </cell>
          <cell r="H1214">
            <v>6387999</v>
          </cell>
          <cell r="I1214">
            <v>4567200</v>
          </cell>
        </row>
        <row r="1215">
          <cell r="G1215">
            <v>6388000</v>
          </cell>
          <cell r="H1215">
            <v>6391999</v>
          </cell>
          <cell r="I1215">
            <v>4570400</v>
          </cell>
        </row>
        <row r="1216">
          <cell r="G1216">
            <v>6392000</v>
          </cell>
          <cell r="H1216">
            <v>6395999</v>
          </cell>
          <cell r="I1216">
            <v>4573600</v>
          </cell>
        </row>
        <row r="1217">
          <cell r="G1217">
            <v>6396000</v>
          </cell>
          <cell r="H1217">
            <v>6399999</v>
          </cell>
          <cell r="I1217">
            <v>4576800</v>
          </cell>
        </row>
        <row r="1218">
          <cell r="G1218">
            <v>6400000</v>
          </cell>
          <cell r="H1218">
            <v>6403999</v>
          </cell>
          <cell r="I1218">
            <v>4580000</v>
          </cell>
        </row>
        <row r="1219">
          <cell r="G1219">
            <v>6404000</v>
          </cell>
          <cell r="H1219">
            <v>6407999</v>
          </cell>
          <cell r="I1219">
            <v>4583200</v>
          </cell>
        </row>
        <row r="1220">
          <cell r="G1220">
            <v>6408000</v>
          </cell>
          <cell r="H1220">
            <v>6411999</v>
          </cell>
          <cell r="I1220">
            <v>4586400</v>
          </cell>
        </row>
        <row r="1221">
          <cell r="G1221">
            <v>6412000</v>
          </cell>
          <cell r="H1221">
            <v>6415999</v>
          </cell>
          <cell r="I1221">
            <v>4589600</v>
          </cell>
        </row>
        <row r="1222">
          <cell r="G1222">
            <v>6416000</v>
          </cell>
          <cell r="H1222">
            <v>6419999</v>
          </cell>
          <cell r="I1222">
            <v>4592800</v>
          </cell>
        </row>
        <row r="1223">
          <cell r="G1223">
            <v>6420000</v>
          </cell>
          <cell r="H1223">
            <v>6423999</v>
          </cell>
          <cell r="I1223">
            <v>4596000</v>
          </cell>
        </row>
        <row r="1224">
          <cell r="G1224">
            <v>6424000</v>
          </cell>
          <cell r="H1224">
            <v>6427999</v>
          </cell>
          <cell r="I1224">
            <v>4599200</v>
          </cell>
        </row>
        <row r="1225">
          <cell r="G1225">
            <v>6428000</v>
          </cell>
          <cell r="H1225">
            <v>6431999</v>
          </cell>
          <cell r="I1225">
            <v>4602400</v>
          </cell>
        </row>
        <row r="1226">
          <cell r="G1226">
            <v>6432000</v>
          </cell>
          <cell r="H1226">
            <v>6435999</v>
          </cell>
          <cell r="I1226">
            <v>4605600</v>
          </cell>
        </row>
        <row r="1227">
          <cell r="G1227">
            <v>6436000</v>
          </cell>
          <cell r="H1227">
            <v>6439999</v>
          </cell>
          <cell r="I1227">
            <v>4608800</v>
          </cell>
        </row>
        <row r="1228">
          <cell r="G1228">
            <v>6440000</v>
          </cell>
          <cell r="H1228">
            <v>6443999</v>
          </cell>
          <cell r="I1228">
            <v>4612000</v>
          </cell>
        </row>
        <row r="1229">
          <cell r="G1229">
            <v>6444000</v>
          </cell>
          <cell r="H1229">
            <v>6447999</v>
          </cell>
          <cell r="I1229">
            <v>4615200</v>
          </cell>
        </row>
        <row r="1230">
          <cell r="G1230">
            <v>6448000</v>
          </cell>
          <cell r="H1230">
            <v>6451999</v>
          </cell>
          <cell r="I1230">
            <v>4618400</v>
          </cell>
        </row>
        <row r="1231">
          <cell r="G1231">
            <v>6452000</v>
          </cell>
          <cell r="H1231">
            <v>6455999</v>
          </cell>
          <cell r="I1231">
            <v>4621600</v>
          </cell>
        </row>
        <row r="1232">
          <cell r="G1232">
            <v>6456000</v>
          </cell>
          <cell r="H1232">
            <v>6459999</v>
          </cell>
          <cell r="I1232">
            <v>4624800</v>
          </cell>
        </row>
        <row r="1233">
          <cell r="G1233">
            <v>6460000</v>
          </cell>
          <cell r="H1233">
            <v>6463999</v>
          </cell>
          <cell r="I1233">
            <v>4628000</v>
          </cell>
        </row>
        <row r="1234">
          <cell r="G1234">
            <v>6464000</v>
          </cell>
          <cell r="H1234">
            <v>6467999</v>
          </cell>
          <cell r="I1234">
            <v>4631200</v>
          </cell>
        </row>
        <row r="1235">
          <cell r="G1235">
            <v>6468000</v>
          </cell>
          <cell r="H1235">
            <v>6471999</v>
          </cell>
          <cell r="I1235">
            <v>4634400</v>
          </cell>
        </row>
        <row r="1236">
          <cell r="G1236">
            <v>6472000</v>
          </cell>
          <cell r="H1236">
            <v>6475999</v>
          </cell>
          <cell r="I1236">
            <v>4637600</v>
          </cell>
        </row>
        <row r="1237">
          <cell r="G1237">
            <v>6476000</v>
          </cell>
          <cell r="H1237">
            <v>6479999</v>
          </cell>
          <cell r="I1237">
            <v>4640800</v>
          </cell>
        </row>
        <row r="1238">
          <cell r="G1238">
            <v>6480000</v>
          </cell>
          <cell r="H1238">
            <v>6483999</v>
          </cell>
          <cell r="I1238">
            <v>4644000</v>
          </cell>
        </row>
        <row r="1239">
          <cell r="G1239">
            <v>6484000</v>
          </cell>
          <cell r="H1239">
            <v>6487999</v>
          </cell>
          <cell r="I1239">
            <v>4647200</v>
          </cell>
        </row>
        <row r="1240">
          <cell r="G1240">
            <v>6488000</v>
          </cell>
          <cell r="H1240">
            <v>6491999</v>
          </cell>
          <cell r="I1240">
            <v>4650400</v>
          </cell>
        </row>
        <row r="1241">
          <cell r="G1241">
            <v>6492000</v>
          </cell>
          <cell r="H1241">
            <v>6495999</v>
          </cell>
          <cell r="I1241">
            <v>4653600</v>
          </cell>
        </row>
        <row r="1242">
          <cell r="G1242">
            <v>6496000</v>
          </cell>
          <cell r="H1242">
            <v>6499999</v>
          </cell>
          <cell r="I1242">
            <v>4656800</v>
          </cell>
        </row>
        <row r="1243">
          <cell r="G1243">
            <v>6500000</v>
          </cell>
          <cell r="H1243">
            <v>6503999</v>
          </cell>
          <cell r="I1243">
            <v>4660000</v>
          </cell>
        </row>
        <row r="1244">
          <cell r="G1244">
            <v>6504000</v>
          </cell>
          <cell r="H1244">
            <v>6507999</v>
          </cell>
          <cell r="I1244">
            <v>4663200</v>
          </cell>
        </row>
        <row r="1245">
          <cell r="G1245">
            <v>6508000</v>
          </cell>
          <cell r="H1245">
            <v>6511999</v>
          </cell>
          <cell r="I1245">
            <v>4666400</v>
          </cell>
        </row>
        <row r="1246">
          <cell r="G1246">
            <v>6512000</v>
          </cell>
          <cell r="H1246">
            <v>6515999</v>
          </cell>
          <cell r="I1246">
            <v>4669600</v>
          </cell>
        </row>
        <row r="1247">
          <cell r="G1247">
            <v>6516000</v>
          </cell>
          <cell r="H1247">
            <v>6519999</v>
          </cell>
          <cell r="I1247">
            <v>4672800</v>
          </cell>
        </row>
        <row r="1248">
          <cell r="G1248">
            <v>6520000</v>
          </cell>
          <cell r="H1248">
            <v>6523999</v>
          </cell>
          <cell r="I1248">
            <v>4676000</v>
          </cell>
        </row>
        <row r="1249">
          <cell r="G1249">
            <v>6524000</v>
          </cell>
          <cell r="H1249">
            <v>6527999</v>
          </cell>
          <cell r="I1249">
            <v>4679200</v>
          </cell>
        </row>
        <row r="1250">
          <cell r="G1250">
            <v>6528000</v>
          </cell>
          <cell r="H1250">
            <v>6531999</v>
          </cell>
          <cell r="I1250">
            <v>4682400</v>
          </cell>
        </row>
        <row r="1251">
          <cell r="G1251">
            <v>6532000</v>
          </cell>
          <cell r="H1251">
            <v>6535999</v>
          </cell>
          <cell r="I1251">
            <v>4685600</v>
          </cell>
        </row>
        <row r="1252">
          <cell r="G1252">
            <v>6536000</v>
          </cell>
          <cell r="H1252">
            <v>6539999</v>
          </cell>
          <cell r="I1252">
            <v>4688800</v>
          </cell>
        </row>
        <row r="1253">
          <cell r="G1253">
            <v>6540000</v>
          </cell>
          <cell r="H1253">
            <v>6543999</v>
          </cell>
          <cell r="I1253">
            <v>4692000</v>
          </cell>
        </row>
        <row r="1254">
          <cell r="G1254">
            <v>6544000</v>
          </cell>
          <cell r="H1254">
            <v>6547999</v>
          </cell>
          <cell r="I1254">
            <v>4695200</v>
          </cell>
        </row>
        <row r="1255">
          <cell r="G1255">
            <v>6548000</v>
          </cell>
          <cell r="H1255">
            <v>6551999</v>
          </cell>
          <cell r="I1255">
            <v>4698400</v>
          </cell>
        </row>
        <row r="1256">
          <cell r="G1256">
            <v>6552000</v>
          </cell>
          <cell r="H1256">
            <v>6555999</v>
          </cell>
          <cell r="I1256">
            <v>4701600</v>
          </cell>
        </row>
        <row r="1257">
          <cell r="G1257">
            <v>6556000</v>
          </cell>
          <cell r="H1257">
            <v>6559999</v>
          </cell>
          <cell r="I1257">
            <v>4704800</v>
          </cell>
        </row>
        <row r="1258">
          <cell r="G1258">
            <v>6560000</v>
          </cell>
          <cell r="H1258">
            <v>6563999</v>
          </cell>
          <cell r="I1258">
            <v>4708000</v>
          </cell>
        </row>
        <row r="1259">
          <cell r="G1259">
            <v>6564000</v>
          </cell>
          <cell r="H1259">
            <v>6567999</v>
          </cell>
          <cell r="I1259">
            <v>4711200</v>
          </cell>
        </row>
        <row r="1260">
          <cell r="G1260">
            <v>6568000</v>
          </cell>
          <cell r="H1260">
            <v>6571999</v>
          </cell>
          <cell r="I1260">
            <v>4714400</v>
          </cell>
        </row>
        <row r="1261">
          <cell r="G1261">
            <v>6572000</v>
          </cell>
          <cell r="H1261">
            <v>6575999</v>
          </cell>
          <cell r="I1261">
            <v>4717600</v>
          </cell>
        </row>
        <row r="1262">
          <cell r="G1262">
            <v>6576000</v>
          </cell>
          <cell r="H1262">
            <v>6579999</v>
          </cell>
          <cell r="I1262">
            <v>4720800</v>
          </cell>
        </row>
        <row r="1263">
          <cell r="G1263">
            <v>6580000</v>
          </cell>
          <cell r="H1263">
            <v>6583999</v>
          </cell>
          <cell r="I1263">
            <v>4724000</v>
          </cell>
        </row>
        <row r="1264">
          <cell r="G1264">
            <v>6584000</v>
          </cell>
          <cell r="H1264">
            <v>6587999</v>
          </cell>
          <cell r="I1264">
            <v>4727200</v>
          </cell>
        </row>
        <row r="1265">
          <cell r="G1265">
            <v>6588000</v>
          </cell>
          <cell r="H1265">
            <v>6591999</v>
          </cell>
          <cell r="I1265">
            <v>4730400</v>
          </cell>
        </row>
        <row r="1266">
          <cell r="G1266">
            <v>6592000</v>
          </cell>
          <cell r="H1266">
            <v>6595999</v>
          </cell>
          <cell r="I1266">
            <v>4733600</v>
          </cell>
        </row>
        <row r="1267">
          <cell r="G1267">
            <v>6596000</v>
          </cell>
          <cell r="H1267">
            <v>6599999</v>
          </cell>
          <cell r="I1267">
            <v>4736800</v>
          </cell>
        </row>
        <row r="1268">
          <cell r="G1268">
            <v>6000000</v>
          </cell>
          <cell r="H1268"/>
          <cell r="I1268" t="str">
            <v>-</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F2F2-6C0B-426A-B9DF-C76922F6AA9A}">
  <dimension ref="A1:EH195"/>
  <sheetViews>
    <sheetView tabSelected="1" zoomScale="85" zoomScaleNormal="85" workbookViewId="0">
      <selection activeCell="B5" sqref="B5:H5"/>
    </sheetView>
  </sheetViews>
  <sheetFormatPr defaultColWidth="4" defaultRowHeight="18.75" customHeight="1"/>
  <cols>
    <col min="1" max="46" width="4" style="1"/>
    <col min="47" max="47" width="4" style="1" customWidth="1"/>
    <col min="48" max="48" width="4" style="1"/>
    <col min="49" max="59" width="4" style="1" hidden="1" customWidth="1"/>
    <col min="60" max="63" width="10.625" style="1" hidden="1" customWidth="1"/>
    <col min="64" max="65" width="10.5" style="1" hidden="1" customWidth="1"/>
    <col min="66" max="91" width="10.625" style="1" hidden="1" customWidth="1"/>
    <col min="92" max="92" width="4.625" style="48" hidden="1" customWidth="1"/>
    <col min="93" max="93" width="22.625" style="1" hidden="1" customWidth="1"/>
    <col min="94" max="94" width="4" style="1" hidden="1" customWidth="1"/>
    <col min="95" max="95" width="18.125" style="3" hidden="1" customWidth="1"/>
    <col min="96" max="96" width="8.25" style="3" hidden="1" customWidth="1"/>
    <col min="97" max="98" width="18" style="3" hidden="1" customWidth="1"/>
    <col min="99" max="99" width="18" style="1" hidden="1" customWidth="1"/>
    <col min="100" max="136" width="4" style="1" hidden="1" customWidth="1"/>
    <col min="137" max="16384" width="4" style="1"/>
  </cols>
  <sheetData>
    <row r="1" spans="1:138" ht="18.75" customHeight="1">
      <c r="A1" s="264" t="s">
        <v>54</v>
      </c>
      <c r="B1" s="264"/>
      <c r="C1" s="265" t="s">
        <v>1</v>
      </c>
      <c r="D1" s="265"/>
      <c r="E1" s="265"/>
      <c r="F1" s="265"/>
      <c r="G1" s="265"/>
      <c r="H1" s="265"/>
      <c r="I1" s="265"/>
      <c r="J1" s="265"/>
      <c r="K1" s="265"/>
      <c r="L1" s="265"/>
      <c r="M1" s="265"/>
      <c r="N1" s="265"/>
      <c r="O1" s="46"/>
      <c r="P1" s="46"/>
      <c r="Q1" s="46"/>
      <c r="S1" s="46"/>
      <c r="T1" s="248" t="s">
        <v>400</v>
      </c>
      <c r="U1" s="46"/>
      <c r="V1" s="46"/>
      <c r="W1" s="46"/>
      <c r="X1" s="46"/>
      <c r="Y1" s="46"/>
      <c r="Z1" s="46"/>
      <c r="AA1" s="46"/>
      <c r="AB1" s="46"/>
      <c r="AC1" s="46"/>
      <c r="AD1" s="46"/>
      <c r="AE1" s="46"/>
      <c r="AF1" s="46"/>
      <c r="AG1" s="46"/>
      <c r="AH1" s="46"/>
      <c r="AI1" s="46"/>
      <c r="AJ1" s="46"/>
      <c r="AK1" s="46"/>
      <c r="AL1" s="46"/>
      <c r="AM1" s="46"/>
      <c r="AN1" s="46"/>
      <c r="AO1" s="107"/>
      <c r="AP1" s="107"/>
      <c r="AQ1" s="107"/>
      <c r="AR1" s="107"/>
      <c r="AS1" s="107"/>
      <c r="AT1" s="107"/>
      <c r="AU1" s="107"/>
      <c r="AV1" s="107"/>
      <c r="AW1" s="48"/>
      <c r="AX1" s="94"/>
      <c r="AY1" s="94"/>
      <c r="AZ1" s="94"/>
      <c r="BA1" s="94"/>
      <c r="BB1" s="94"/>
      <c r="BC1" s="94"/>
      <c r="BD1" s="94"/>
      <c r="BE1" s="94"/>
      <c r="BF1" s="94"/>
      <c r="BH1" s="266" t="str">
        <f>A1</f>
        <v>⑧</v>
      </c>
      <c r="CH1" s="42"/>
      <c r="CI1" s="41"/>
      <c r="CJ1" s="41"/>
      <c r="CK1" s="41"/>
      <c r="CL1" s="41"/>
      <c r="CM1" s="41"/>
      <c r="CO1" s="1" t="s">
        <v>72</v>
      </c>
      <c r="CU1" s="42"/>
      <c r="CW1" s="60" t="s">
        <v>401</v>
      </c>
      <c r="CX1" s="60"/>
      <c r="CY1" s="60"/>
      <c r="CZ1" s="60"/>
      <c r="DA1" s="60"/>
      <c r="DB1" s="60"/>
      <c r="DC1" s="60"/>
      <c r="DD1" s="60"/>
      <c r="DE1" s="60"/>
      <c r="DF1" s="60"/>
      <c r="DG1" s="60"/>
      <c r="DH1" s="60"/>
      <c r="DI1" s="60"/>
      <c r="DJ1" s="60"/>
      <c r="DK1" s="60"/>
      <c r="DL1" s="60"/>
      <c r="EG1" s="224" t="s">
        <v>405</v>
      </c>
      <c r="EH1" s="46"/>
    </row>
    <row r="2" spans="1:138" ht="18.75" customHeight="1">
      <c r="A2" s="264"/>
      <c r="B2" s="264"/>
      <c r="C2" s="265"/>
      <c r="D2" s="265"/>
      <c r="E2" s="265"/>
      <c r="F2" s="265"/>
      <c r="G2" s="265"/>
      <c r="H2" s="265"/>
      <c r="I2" s="265"/>
      <c r="J2" s="265"/>
      <c r="K2" s="265"/>
      <c r="L2" s="265"/>
      <c r="M2" s="265"/>
      <c r="N2" s="265"/>
      <c r="O2" s="46"/>
      <c r="P2" s="46"/>
      <c r="Q2" s="46"/>
      <c r="S2" s="46"/>
      <c r="T2" s="225" t="s">
        <v>403</v>
      </c>
      <c r="U2" s="46"/>
      <c r="V2" s="46"/>
      <c r="W2" s="46"/>
      <c r="X2" s="46"/>
      <c r="Y2" s="46"/>
      <c r="Z2" s="46"/>
      <c r="AA2" s="46"/>
      <c r="AB2" s="46"/>
      <c r="AC2" s="46"/>
      <c r="AD2" s="46"/>
      <c r="AE2" s="46"/>
      <c r="AF2" s="46"/>
      <c r="AG2" s="46"/>
      <c r="AH2" s="46"/>
      <c r="AI2" s="46"/>
      <c r="AJ2" s="46"/>
      <c r="AK2" s="46"/>
      <c r="AL2" s="46"/>
      <c r="AM2" s="46"/>
      <c r="AN2" s="46"/>
      <c r="AO2" s="107"/>
      <c r="AP2" s="107"/>
      <c r="AQ2" s="246"/>
      <c r="AR2" s="247"/>
      <c r="AS2" s="247"/>
      <c r="AT2" s="247"/>
      <c r="AU2" s="247"/>
      <c r="AV2" s="247"/>
      <c r="AW2" s="48"/>
      <c r="AX2" s="94"/>
      <c r="AY2" s="94"/>
      <c r="AZ2" s="94"/>
      <c r="BA2" s="94"/>
      <c r="BB2" s="94"/>
      <c r="BC2" s="94"/>
      <c r="BD2" s="94"/>
      <c r="BE2" s="94"/>
      <c r="BF2" s="94"/>
      <c r="BH2" s="266"/>
      <c r="BI2" s="4"/>
      <c r="BJ2" s="5" t="s">
        <v>2</v>
      </c>
      <c r="BK2" s="5" t="s">
        <v>3</v>
      </c>
      <c r="BL2" s="5" t="s">
        <v>4</v>
      </c>
      <c r="BM2" s="6" t="s">
        <v>5</v>
      </c>
      <c r="CH2" s="42"/>
      <c r="CI2" s="41"/>
      <c r="CJ2" s="41"/>
      <c r="CK2" s="41"/>
      <c r="CL2" s="41"/>
      <c r="CM2" s="41"/>
      <c r="CN2" s="53">
        <v>0</v>
      </c>
      <c r="CO2" s="2"/>
      <c r="CP2" s="47"/>
      <c r="CU2" s="42"/>
      <c r="CW2" s="267" t="s">
        <v>83</v>
      </c>
      <c r="CX2" s="250"/>
      <c r="CY2" s="250"/>
      <c r="CZ2" s="250"/>
      <c r="DA2" s="250"/>
      <c r="DB2" s="268"/>
      <c r="DC2" s="249" t="s">
        <v>84</v>
      </c>
      <c r="DD2" s="250"/>
      <c r="DE2" s="250"/>
      <c r="DF2" s="250"/>
      <c r="DG2" s="250"/>
      <c r="DH2" s="250"/>
      <c r="DI2" s="250"/>
      <c r="DJ2" s="250"/>
      <c r="DK2" s="250"/>
      <c r="DL2" s="251"/>
      <c r="EG2" s="225"/>
      <c r="EH2" s="225" t="s">
        <v>249</v>
      </c>
    </row>
    <row r="3" spans="1:138" ht="18.75" customHeight="1">
      <c r="N3" s="46"/>
      <c r="O3" s="46"/>
      <c r="P3" s="46"/>
      <c r="Q3" s="46"/>
      <c r="S3" s="46"/>
      <c r="T3" s="225" t="s">
        <v>360</v>
      </c>
      <c r="U3" s="46"/>
      <c r="V3" s="46"/>
      <c r="W3" s="46"/>
      <c r="X3" s="46"/>
      <c r="Y3" s="46"/>
      <c r="Z3" s="46"/>
      <c r="AA3" s="46"/>
      <c r="AB3" s="46"/>
      <c r="AC3" s="46"/>
      <c r="AD3" s="46"/>
      <c r="AE3" s="46"/>
      <c r="AF3" s="46"/>
      <c r="AG3" s="46"/>
      <c r="AH3" s="46"/>
      <c r="AI3" s="46"/>
      <c r="AJ3" s="46"/>
      <c r="AK3" s="46"/>
      <c r="AL3" s="46"/>
      <c r="AM3" s="46"/>
      <c r="AN3" s="46"/>
      <c r="AO3" s="107"/>
      <c r="AP3" s="107"/>
      <c r="AQ3" s="107"/>
      <c r="AR3" s="107"/>
      <c r="AS3" s="107"/>
      <c r="AT3" s="107"/>
      <c r="AU3" s="107"/>
      <c r="AV3" s="107"/>
      <c r="AW3" s="48"/>
      <c r="AX3" s="94"/>
      <c r="AY3" s="94"/>
      <c r="AZ3" s="94"/>
      <c r="BA3" s="94"/>
      <c r="BB3" s="94"/>
      <c r="BC3" s="94"/>
      <c r="BD3" s="94"/>
      <c r="BE3" s="94"/>
      <c r="BF3" s="94"/>
      <c r="BH3" s="132" t="s">
        <v>389</v>
      </c>
      <c r="BI3" s="8" t="s">
        <v>7</v>
      </c>
      <c r="BJ3" s="227">
        <v>8.6499999999999994E-2</v>
      </c>
      <c r="BK3" s="228">
        <v>29700</v>
      </c>
      <c r="BL3" s="228">
        <v>24200</v>
      </c>
      <c r="BM3" s="226">
        <v>670000</v>
      </c>
      <c r="CH3" s="42"/>
      <c r="CI3" s="41"/>
      <c r="CJ3" s="41"/>
      <c r="CK3" s="41"/>
      <c r="CL3" s="41"/>
      <c r="CM3" s="41"/>
      <c r="CN3" s="53">
        <v>5</v>
      </c>
      <c r="CO3" s="161" t="s">
        <v>260</v>
      </c>
      <c r="CP3" s="47"/>
      <c r="CQ3" s="3" t="s">
        <v>76</v>
      </c>
      <c r="CR3" s="56" t="s">
        <v>73</v>
      </c>
      <c r="CS3" s="56" t="s">
        <v>74</v>
      </c>
      <c r="CU3" s="42"/>
      <c r="CW3" s="255" t="s">
        <v>85</v>
      </c>
      <c r="CX3" s="256"/>
      <c r="CY3" s="257"/>
      <c r="CZ3" s="252" t="s">
        <v>86</v>
      </c>
      <c r="DA3" s="253"/>
      <c r="DB3" s="258"/>
      <c r="DC3" s="252"/>
      <c r="DD3" s="253"/>
      <c r="DE3" s="253"/>
      <c r="DF3" s="253"/>
      <c r="DG3" s="253"/>
      <c r="DH3" s="253"/>
      <c r="DI3" s="253"/>
      <c r="DJ3" s="253"/>
      <c r="DK3" s="253"/>
      <c r="DL3" s="254"/>
      <c r="DN3" s="60" t="s">
        <v>29</v>
      </c>
      <c r="DO3" s="60"/>
      <c r="DP3" s="60"/>
      <c r="DQ3" s="60"/>
      <c r="DR3" s="60"/>
      <c r="DS3" s="58"/>
      <c r="EG3" s="225"/>
      <c r="EH3" s="225" t="s">
        <v>364</v>
      </c>
    </row>
    <row r="4" spans="1:138" ht="18.75" customHeight="1">
      <c r="A4" s="1" t="s">
        <v>9</v>
      </c>
      <c r="N4" s="46"/>
      <c r="O4" s="46"/>
      <c r="P4" s="46"/>
      <c r="Q4" s="46"/>
      <c r="S4" s="46"/>
      <c r="T4" s="225" t="s">
        <v>361</v>
      </c>
      <c r="U4" s="46"/>
      <c r="V4" s="46"/>
      <c r="W4" s="46"/>
      <c r="X4" s="46"/>
      <c r="Y4" s="46"/>
      <c r="Z4" s="46"/>
      <c r="AA4" s="46"/>
      <c r="AB4" s="46"/>
      <c r="AC4" s="46"/>
      <c r="AD4" s="46"/>
      <c r="AE4" s="46"/>
      <c r="AF4" s="46"/>
      <c r="AG4" s="46"/>
      <c r="AH4" s="46"/>
      <c r="AI4" s="46"/>
      <c r="AJ4" s="46"/>
      <c r="AK4" s="46"/>
      <c r="AL4" s="46"/>
      <c r="AM4" s="46"/>
      <c r="AN4" s="46"/>
      <c r="AO4" s="107"/>
      <c r="AP4" s="107"/>
      <c r="AQ4" s="107"/>
      <c r="AR4" s="107"/>
      <c r="AS4" s="107"/>
      <c r="AT4" s="107"/>
      <c r="AU4" s="107"/>
      <c r="AV4" s="107"/>
      <c r="AW4" s="48"/>
      <c r="AX4" s="94"/>
      <c r="AY4" s="94"/>
      <c r="AZ4" s="94"/>
      <c r="BA4" s="94"/>
      <c r="BB4" s="94"/>
      <c r="BC4" s="94"/>
      <c r="BD4" s="94"/>
      <c r="BE4" s="94"/>
      <c r="BF4" s="94"/>
      <c r="BH4" s="132" t="s">
        <v>392</v>
      </c>
      <c r="BI4" s="8" t="s">
        <v>10</v>
      </c>
      <c r="BJ4" s="227">
        <v>0.03</v>
      </c>
      <c r="BK4" s="228">
        <v>11000</v>
      </c>
      <c r="BL4" s="228">
        <v>7900</v>
      </c>
      <c r="BM4" s="226">
        <v>260000</v>
      </c>
      <c r="CH4" s="42"/>
      <c r="CI4" s="41"/>
      <c r="CJ4" s="41"/>
      <c r="CK4" s="41"/>
      <c r="CL4" s="41"/>
      <c r="CM4" s="41"/>
      <c r="CN4" s="53">
        <v>1</v>
      </c>
      <c r="CO4" s="161" t="s">
        <v>384</v>
      </c>
      <c r="CP4" s="47">
        <v>0</v>
      </c>
      <c r="CQ4" s="9">
        <v>0</v>
      </c>
      <c r="CR4" s="10"/>
      <c r="CS4" s="11">
        <v>0</v>
      </c>
      <c r="CU4" s="42"/>
      <c r="CW4" s="259">
        <v>0</v>
      </c>
      <c r="CX4" s="260"/>
      <c r="CY4" s="261"/>
      <c r="CZ4" s="262">
        <v>650999</v>
      </c>
      <c r="DA4" s="260"/>
      <c r="DB4" s="261"/>
      <c r="DC4" s="61"/>
      <c r="DD4" s="62"/>
      <c r="DE4" s="62"/>
      <c r="DF4" s="62"/>
      <c r="DG4" s="62"/>
      <c r="DH4" s="62"/>
      <c r="DI4" s="62"/>
      <c r="DJ4" s="62"/>
      <c r="DK4" s="63"/>
      <c r="DL4" s="64" t="s">
        <v>87</v>
      </c>
      <c r="DN4" s="99" t="s">
        <v>172</v>
      </c>
      <c r="DO4" s="100"/>
      <c r="DP4" s="100"/>
      <c r="DQ4" s="100"/>
      <c r="DR4" s="101"/>
      <c r="DS4" s="126" t="s">
        <v>175</v>
      </c>
      <c r="DT4" s="102"/>
      <c r="DU4" s="102"/>
      <c r="DV4" s="102"/>
      <c r="DW4" s="102"/>
      <c r="DX4" s="102"/>
      <c r="DY4" s="102"/>
      <c r="DZ4" s="102"/>
      <c r="EA4" s="102"/>
      <c r="EB4" s="103" t="s">
        <v>157</v>
      </c>
      <c r="EC4" s="104"/>
      <c r="ED4" s="104"/>
      <c r="EE4" s="104"/>
      <c r="EF4" s="105"/>
      <c r="EG4" s="225"/>
      <c r="EH4" s="225" t="s">
        <v>365</v>
      </c>
    </row>
    <row r="5" spans="1:138" ht="18.75" customHeight="1">
      <c r="B5" s="263" t="s">
        <v>12</v>
      </c>
      <c r="C5" s="263"/>
      <c r="D5" s="263"/>
      <c r="E5" s="263"/>
      <c r="F5" s="263"/>
      <c r="G5" s="263"/>
      <c r="H5" s="263"/>
      <c r="N5" s="46"/>
      <c r="O5" s="46"/>
      <c r="P5" s="46"/>
      <c r="Q5" s="46"/>
      <c r="S5" s="46"/>
      <c r="T5" s="225" t="s">
        <v>362</v>
      </c>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95"/>
      <c r="AX5" s="94"/>
      <c r="AY5" s="94"/>
      <c r="AZ5" s="94"/>
      <c r="BA5" s="94"/>
      <c r="BB5" s="94"/>
      <c r="BC5" s="94"/>
      <c r="BD5" s="94"/>
      <c r="BE5" s="94"/>
      <c r="BF5" s="94"/>
      <c r="BH5" s="132" t="s">
        <v>390</v>
      </c>
      <c r="BI5" s="236" t="s">
        <v>13</v>
      </c>
      <c r="BJ5" s="237">
        <v>2.5000000000000001E-2</v>
      </c>
      <c r="BK5" s="238">
        <v>13200</v>
      </c>
      <c r="BL5" s="238">
        <v>6500</v>
      </c>
      <c r="BM5" s="239">
        <v>170000</v>
      </c>
      <c r="CH5" s="42"/>
      <c r="CI5" s="41"/>
      <c r="CJ5" s="41"/>
      <c r="CK5" s="41"/>
      <c r="CL5" s="41"/>
      <c r="CM5" s="41"/>
      <c r="CN5" s="53">
        <v>6</v>
      </c>
      <c r="CO5" s="7" t="s">
        <v>394</v>
      </c>
      <c r="CP5" s="47">
        <v>1</v>
      </c>
      <c r="CQ5" s="13">
        <v>651000</v>
      </c>
      <c r="CR5" s="14"/>
      <c r="CS5" s="15">
        <v>650000</v>
      </c>
      <c r="CU5" s="42"/>
      <c r="CW5" s="259">
        <v>651000</v>
      </c>
      <c r="CX5" s="260"/>
      <c r="CY5" s="261"/>
      <c r="CZ5" s="262">
        <v>1899999</v>
      </c>
      <c r="DA5" s="260"/>
      <c r="DB5" s="261"/>
      <c r="DC5" s="61"/>
      <c r="DD5" s="62"/>
      <c r="DE5" s="62"/>
      <c r="DF5" s="62"/>
      <c r="DG5" s="62"/>
      <c r="DH5" s="62"/>
      <c r="DI5" s="62"/>
      <c r="DJ5" s="62"/>
      <c r="DK5" s="62"/>
      <c r="DL5" s="64" t="s">
        <v>88</v>
      </c>
      <c r="DN5" s="130" t="s">
        <v>129</v>
      </c>
      <c r="DO5" s="70"/>
      <c r="DP5" s="70"/>
      <c r="DQ5" s="70"/>
      <c r="DR5" s="71"/>
      <c r="DS5" s="127" t="s">
        <v>176</v>
      </c>
      <c r="DT5" s="41"/>
      <c r="DU5" s="41"/>
      <c r="DV5" s="41"/>
      <c r="DW5" s="41"/>
      <c r="DX5" s="41"/>
      <c r="DY5" s="41"/>
      <c r="DZ5" s="41"/>
      <c r="EA5" s="41"/>
      <c r="EB5" s="106"/>
      <c r="EC5" s="107"/>
      <c r="ED5" s="107" t="s">
        <v>158</v>
      </c>
      <c r="EE5" s="107"/>
      <c r="EF5" s="108"/>
      <c r="EG5" s="225"/>
      <c r="EH5" s="225" t="s">
        <v>180</v>
      </c>
    </row>
    <row r="6" spans="1:138" ht="18.75" customHeight="1">
      <c r="N6" s="46"/>
      <c r="O6" s="46"/>
      <c r="P6" s="46"/>
      <c r="Q6" s="46"/>
      <c r="S6" s="46"/>
      <c r="T6" s="225" t="s">
        <v>363</v>
      </c>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95"/>
      <c r="AX6" s="94"/>
      <c r="AY6" s="94"/>
      <c r="AZ6" s="94"/>
      <c r="BA6" s="94"/>
      <c r="BB6" s="94"/>
      <c r="BC6" s="94"/>
      <c r="BD6" s="94"/>
      <c r="BE6" s="94"/>
      <c r="BF6" s="94"/>
      <c r="BH6" s="132" t="s">
        <v>391</v>
      </c>
      <c r="BI6" s="232" t="s">
        <v>383</v>
      </c>
      <c r="BJ6" s="233">
        <v>2.5999999999999999E-3</v>
      </c>
      <c r="BK6" s="234">
        <v>1141</v>
      </c>
      <c r="BL6" s="234">
        <v>731</v>
      </c>
      <c r="BM6" s="235">
        <v>30000</v>
      </c>
      <c r="BN6" s="234">
        <v>56</v>
      </c>
      <c r="CH6" s="42"/>
      <c r="CI6" s="41"/>
      <c r="CJ6" s="41"/>
      <c r="CK6" s="41"/>
      <c r="CL6" s="41"/>
      <c r="CM6" s="41"/>
      <c r="CN6" s="53">
        <v>2</v>
      </c>
      <c r="CO6" s="7" t="s">
        <v>8</v>
      </c>
      <c r="CP6" s="47">
        <v>2</v>
      </c>
      <c r="CQ6" s="13">
        <v>1900000</v>
      </c>
      <c r="CR6" s="14">
        <v>2.8</v>
      </c>
      <c r="CS6" s="15">
        <v>80000</v>
      </c>
      <c r="CU6" s="42"/>
      <c r="CW6" s="259"/>
      <c r="CX6" s="260"/>
      <c r="CY6" s="261"/>
      <c r="CZ6" s="262"/>
      <c r="DA6" s="260"/>
      <c r="DB6" s="261"/>
      <c r="DC6" s="61"/>
      <c r="DD6" s="62"/>
      <c r="DE6" s="62"/>
      <c r="DF6" s="62"/>
      <c r="DG6" s="62"/>
      <c r="DH6" s="62"/>
      <c r="DI6" s="62"/>
      <c r="DJ6" s="62"/>
      <c r="DK6" s="62"/>
      <c r="DL6" s="64"/>
      <c r="DN6" s="131" t="s">
        <v>159</v>
      </c>
      <c r="DO6" s="73"/>
      <c r="DP6" s="73"/>
      <c r="DQ6" s="73"/>
      <c r="DR6" s="109"/>
      <c r="DS6" s="128" t="s">
        <v>177</v>
      </c>
      <c r="DT6" s="38"/>
      <c r="DU6" s="38"/>
      <c r="DV6" s="38"/>
      <c r="DW6" s="38"/>
      <c r="DX6" s="38"/>
      <c r="DY6" s="38"/>
      <c r="DZ6" s="38"/>
      <c r="EA6" s="38"/>
      <c r="EB6" s="110"/>
      <c r="EC6" s="111"/>
      <c r="ED6" s="111"/>
      <c r="EE6" s="111"/>
      <c r="EF6" s="112" t="s">
        <v>160</v>
      </c>
      <c r="EG6" s="225"/>
      <c r="EH6" s="225" t="s">
        <v>251</v>
      </c>
    </row>
    <row r="7" spans="1:138" ht="18.75" customHeight="1">
      <c r="A7" s="1" t="s">
        <v>14</v>
      </c>
      <c r="N7" s="46"/>
      <c r="O7" s="46"/>
      <c r="P7" s="46"/>
      <c r="Q7" s="46"/>
      <c r="R7" s="46"/>
      <c r="S7" s="46"/>
      <c r="T7" s="46"/>
      <c r="U7" s="46"/>
      <c r="V7" s="124"/>
      <c r="W7" s="225" t="s">
        <v>404</v>
      </c>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96"/>
      <c r="AX7" s="94"/>
      <c r="AY7" s="94"/>
      <c r="AZ7" s="94"/>
      <c r="BA7" s="94"/>
      <c r="BB7" s="94"/>
      <c r="BC7" s="94"/>
      <c r="BD7" s="94"/>
      <c r="BE7" s="94"/>
      <c r="BF7" s="94"/>
      <c r="CN7" s="53">
        <v>4</v>
      </c>
      <c r="CO7" s="158" t="s">
        <v>257</v>
      </c>
      <c r="CP7" s="51">
        <v>3</v>
      </c>
      <c r="CQ7" s="13">
        <v>3600000</v>
      </c>
      <c r="CR7" s="14">
        <v>3.2</v>
      </c>
      <c r="CS7" s="15">
        <v>440000</v>
      </c>
      <c r="CU7" s="42"/>
      <c r="CW7" s="259"/>
      <c r="CX7" s="260"/>
      <c r="CY7" s="261"/>
      <c r="CZ7" s="262"/>
      <c r="DA7" s="260"/>
      <c r="DB7" s="261"/>
      <c r="DC7" s="61"/>
      <c r="DD7" s="62"/>
      <c r="DE7" s="62"/>
      <c r="DF7" s="62"/>
      <c r="DG7" s="62"/>
      <c r="DH7" s="62"/>
      <c r="DI7" s="62"/>
      <c r="DJ7" s="62"/>
      <c r="DK7" s="62"/>
      <c r="DL7" s="64"/>
      <c r="DN7" s="113" t="s">
        <v>171</v>
      </c>
      <c r="DO7" s="66"/>
      <c r="DP7" s="66"/>
      <c r="DQ7" s="66"/>
      <c r="DR7" s="67"/>
      <c r="DS7" s="129" t="s">
        <v>130</v>
      </c>
      <c r="DT7" s="81"/>
      <c r="DU7" s="81"/>
      <c r="DV7" s="81"/>
      <c r="DW7" s="81"/>
      <c r="DX7" s="81"/>
      <c r="DY7" s="81"/>
      <c r="DZ7" s="81"/>
      <c r="EA7" s="81"/>
      <c r="EB7" s="114"/>
      <c r="EC7" s="115"/>
      <c r="ED7" s="115"/>
      <c r="EE7" s="115"/>
      <c r="EF7" s="116" t="s">
        <v>161</v>
      </c>
      <c r="EG7" s="225"/>
      <c r="EH7" s="225" t="s">
        <v>378</v>
      </c>
    </row>
    <row r="8" spans="1:138" ht="18.75" customHeight="1">
      <c r="A8" s="145"/>
      <c r="B8" s="269" t="s">
        <v>15</v>
      </c>
      <c r="C8" s="270"/>
      <c r="D8" s="270"/>
      <c r="E8" s="271"/>
      <c r="F8" s="272" t="s">
        <v>181</v>
      </c>
      <c r="G8" s="272"/>
      <c r="H8" s="272"/>
      <c r="I8" s="272"/>
      <c r="J8" s="272"/>
      <c r="K8" s="272"/>
      <c r="L8" s="269" t="s">
        <v>16</v>
      </c>
      <c r="M8" s="270"/>
      <c r="N8" s="270"/>
      <c r="O8" s="270"/>
      <c r="P8" s="271"/>
      <c r="Q8" s="269" t="s">
        <v>17</v>
      </c>
      <c r="R8" s="270"/>
      <c r="S8" s="270"/>
      <c r="T8" s="270"/>
      <c r="U8" s="271"/>
      <c r="V8" s="269" t="s">
        <v>18</v>
      </c>
      <c r="W8" s="270"/>
      <c r="X8" s="270"/>
      <c r="Y8" s="270"/>
      <c r="Z8" s="271"/>
      <c r="AA8" s="273" t="s">
        <v>149</v>
      </c>
      <c r="AB8" s="273"/>
      <c r="AC8" s="274" t="s">
        <v>19</v>
      </c>
      <c r="AD8" s="274"/>
      <c r="AE8" s="274" t="s">
        <v>20</v>
      </c>
      <c r="AF8" s="274"/>
      <c r="AG8" s="269" t="s">
        <v>21</v>
      </c>
      <c r="AH8" s="270"/>
      <c r="AI8" s="270"/>
      <c r="AJ8" s="271"/>
      <c r="AK8" s="269" t="s">
        <v>22</v>
      </c>
      <c r="AL8" s="270"/>
      <c r="AM8" s="270"/>
      <c r="AN8" s="271"/>
      <c r="AO8" s="269" t="s">
        <v>23</v>
      </c>
      <c r="AP8" s="270"/>
      <c r="AQ8" s="270"/>
      <c r="AR8" s="271"/>
      <c r="AS8" s="269" t="s">
        <v>24</v>
      </c>
      <c r="AT8" s="270"/>
      <c r="AU8" s="270"/>
      <c r="AV8" s="271"/>
      <c r="AW8" s="269" t="s">
        <v>146</v>
      </c>
      <c r="AX8" s="270"/>
      <c r="AY8" s="270"/>
      <c r="AZ8" s="271"/>
      <c r="BA8" s="272" t="s">
        <v>164</v>
      </c>
      <c r="BB8" s="272"/>
      <c r="BC8" s="272" t="s">
        <v>147</v>
      </c>
      <c r="BD8" s="272"/>
      <c r="BE8" s="272" t="s">
        <v>148</v>
      </c>
      <c r="BF8" s="272"/>
      <c r="BH8" s="17" t="s">
        <v>6</v>
      </c>
      <c r="BI8" s="17" t="s">
        <v>25</v>
      </c>
      <c r="BJ8" s="17" t="s">
        <v>26</v>
      </c>
      <c r="BK8" s="17" t="s">
        <v>27</v>
      </c>
      <c r="BL8" s="17" t="s">
        <v>6</v>
      </c>
      <c r="BM8" s="17" t="s">
        <v>153</v>
      </c>
      <c r="BN8" s="17" t="s">
        <v>28</v>
      </c>
      <c r="BO8" s="17" t="s">
        <v>151</v>
      </c>
      <c r="BP8" s="17" t="s">
        <v>152</v>
      </c>
      <c r="BQ8" s="17" t="s">
        <v>150</v>
      </c>
      <c r="BR8" s="17" t="s">
        <v>30</v>
      </c>
      <c r="BS8" s="17" t="s">
        <v>154</v>
      </c>
      <c r="BT8" s="17" t="s">
        <v>155</v>
      </c>
      <c r="BU8" s="17" t="s">
        <v>156</v>
      </c>
      <c r="BV8" s="17" t="s">
        <v>133</v>
      </c>
      <c r="BW8" s="17" t="s">
        <v>31</v>
      </c>
      <c r="BX8" s="17" t="s">
        <v>32</v>
      </c>
      <c r="BY8" s="167" t="s">
        <v>262</v>
      </c>
      <c r="BZ8" s="17" t="s">
        <v>33</v>
      </c>
      <c r="CA8" s="17" t="s">
        <v>34</v>
      </c>
      <c r="CB8" s="17" t="s">
        <v>35</v>
      </c>
      <c r="CC8" s="167" t="s">
        <v>263</v>
      </c>
      <c r="CD8" s="17" t="s">
        <v>36</v>
      </c>
      <c r="CE8" s="17" t="s">
        <v>37</v>
      </c>
      <c r="CF8" s="18" t="s">
        <v>38</v>
      </c>
      <c r="CG8" s="169" t="s">
        <v>264</v>
      </c>
      <c r="CH8" s="17" t="s">
        <v>39</v>
      </c>
      <c r="CI8" s="17" t="s">
        <v>385</v>
      </c>
      <c r="CJ8" s="17" t="s">
        <v>386</v>
      </c>
      <c r="CK8" s="169" t="s">
        <v>387</v>
      </c>
      <c r="CL8" s="17" t="s">
        <v>388</v>
      </c>
      <c r="CM8" s="17" t="s">
        <v>393</v>
      </c>
      <c r="CN8" s="53">
        <v>3</v>
      </c>
      <c r="CO8" s="12" t="s">
        <v>11</v>
      </c>
      <c r="CP8" s="51">
        <v>4</v>
      </c>
      <c r="CQ8" s="13">
        <v>6600000</v>
      </c>
      <c r="CR8" s="14">
        <v>0.9</v>
      </c>
      <c r="CS8" s="15">
        <v>1100000</v>
      </c>
      <c r="CU8" s="42"/>
      <c r="CW8" s="259"/>
      <c r="CX8" s="260"/>
      <c r="CY8" s="261"/>
      <c r="CZ8" s="262"/>
      <c r="DA8" s="260"/>
      <c r="DB8" s="261"/>
      <c r="DC8" s="61"/>
      <c r="DD8" s="62"/>
      <c r="DE8" s="62"/>
      <c r="DF8" s="62"/>
      <c r="DG8" s="62"/>
      <c r="DH8" s="62"/>
      <c r="DI8" s="62"/>
      <c r="DJ8" s="62"/>
      <c r="DK8" s="62"/>
      <c r="DL8" s="64"/>
      <c r="DN8" s="117" t="s">
        <v>162</v>
      </c>
      <c r="DO8" s="79"/>
      <c r="DP8" s="79"/>
      <c r="DQ8" s="79"/>
      <c r="DR8" s="79"/>
      <c r="DS8" s="79"/>
      <c r="DT8" s="118"/>
      <c r="DU8" s="118"/>
      <c r="DV8" s="118"/>
      <c r="DW8" s="118"/>
      <c r="DX8" s="118"/>
      <c r="DY8" s="118"/>
      <c r="DZ8" s="118"/>
      <c r="EA8" s="118"/>
      <c r="EB8" s="119"/>
      <c r="EC8" s="120"/>
      <c r="ED8" s="120"/>
      <c r="EE8" s="120"/>
      <c r="EF8" s="121" t="s">
        <v>163</v>
      </c>
      <c r="EG8" s="225"/>
      <c r="EH8" s="225" t="s">
        <v>379</v>
      </c>
    </row>
    <row r="9" spans="1:138" ht="18.75" customHeight="1">
      <c r="A9" s="230" t="s">
        <v>41</v>
      </c>
      <c r="B9" s="275"/>
      <c r="C9" s="276"/>
      <c r="D9" s="276"/>
      <c r="E9" s="277"/>
      <c r="F9" s="278"/>
      <c r="G9" s="279"/>
      <c r="H9" s="279"/>
      <c r="I9" s="279"/>
      <c r="J9" s="279"/>
      <c r="K9" s="280"/>
      <c r="L9" s="281"/>
      <c r="M9" s="282"/>
      <c r="N9" s="282"/>
      <c r="O9" s="282"/>
      <c r="P9" s="283"/>
      <c r="Q9" s="281"/>
      <c r="R9" s="282"/>
      <c r="S9" s="282"/>
      <c r="T9" s="282"/>
      <c r="U9" s="283"/>
      <c r="V9" s="281"/>
      <c r="W9" s="282"/>
      <c r="X9" s="282"/>
      <c r="Y9" s="282"/>
      <c r="Z9" s="283"/>
      <c r="AA9" s="284"/>
      <c r="AB9" s="284"/>
      <c r="AC9" s="284"/>
      <c r="AD9" s="284"/>
      <c r="AE9" s="284"/>
      <c r="AF9" s="284"/>
      <c r="AG9" s="285">
        <f>IF(AC9="●",BM9*0.3,BM9)</f>
        <v>0</v>
      </c>
      <c r="AH9" s="286"/>
      <c r="AI9" s="286"/>
      <c r="AJ9" s="287"/>
      <c r="AK9" s="285">
        <f>IF(BV9&gt;20000000,ROUNDDOWN(BU9,0),IF(BV9&gt;10000000,ROUNDDOWN(BT9,0),ROUNDDOWN(BS9,0)))</f>
        <v>0</v>
      </c>
      <c r="AL9" s="286"/>
      <c r="AM9" s="286"/>
      <c r="AN9" s="287"/>
      <c r="AO9" s="285">
        <f>IF(V9+AG9+AK9&lt;0,0,V9+AG9+AK9)</f>
        <v>0</v>
      </c>
      <c r="AP9" s="286"/>
      <c r="AQ9" s="286"/>
      <c r="AR9" s="287"/>
      <c r="AS9" s="285">
        <f>IF(AE9="●",0,IF(AO9&gt;=kiso_3,AO9,IF(AO9&gt;=kiso_2,AO9-ks_kj_2,IF(AO9&gt;=kiso_1,AO9-ks_kj_1,IF(AO9&gt;kiso_0,IF(AO9-ks_kj_0&lt;0,0,AO9-ks_kj_0),0)))))</f>
        <v>0</v>
      </c>
      <c r="AT9" s="286"/>
      <c r="AU9" s="286"/>
      <c r="AV9" s="287"/>
      <c r="AW9" s="285">
        <f t="shared" ref="AW9:AW16" si="0">IF(AE9="●",0,IF(F9=age_2,IF(AO9&gt;=kiso_3,AO9,IF(AO9&gt;=kiso_2,AO9-ks_kj_2,IF(AO9&gt;=kiso_1,AO9-ks_kj_1,IF(AO9&gt;kiso_0,IF(AO9-ks_kj_0&lt;0,0,AO9-ks_kj_0),0)))),0))</f>
        <v>0</v>
      </c>
      <c r="AX9" s="286"/>
      <c r="AY9" s="286"/>
      <c r="AZ9" s="287"/>
      <c r="BA9" s="288" t="str">
        <f t="shared" ref="BA9:BA16" si="1">IF(L9&lt;8500000,IF(AA9="●","err",""),"")</f>
        <v/>
      </c>
      <c r="BB9" s="288"/>
      <c r="BC9" s="288" t="str">
        <f t="shared" ref="BC9:BC16" si="2">IF(F9=age_3,IF(AC9="●","err",""),"")</f>
        <v/>
      </c>
      <c r="BD9" s="288"/>
      <c r="BE9" s="288">
        <f t="shared" ref="BE9:BE16" si="3">COUNTIF(AE9,"●")</f>
        <v>0</v>
      </c>
      <c r="BF9" s="288"/>
      <c r="BH9" s="20">
        <f>IF(L9&gt;550000,1,0)</f>
        <v>0</v>
      </c>
      <c r="BI9" s="20">
        <f t="shared" ref="BI9:BI16" si="4">IF(F9=age_3,IF(Q9&gt;1250000,1,0),IF(Q9&gt;600000,1,0))</f>
        <v>0</v>
      </c>
      <c r="BJ9" s="20">
        <f>IF(BH9+BI9=1,1,0)</f>
        <v>0</v>
      </c>
      <c r="BK9" s="20">
        <f t="shared" ref="BK9:BK16" si="5">IF(AE9&lt;&gt;"●",IF(F9&lt;&gt;age_0,1,0),0)</f>
        <v>0</v>
      </c>
      <c r="BL9" s="20">
        <f t="shared" ref="BL9:BL16" si="6">IF(L9&gt;=ks_5,L9-kj_5,IF(L9&gt;=ks_4,L9*$CR$8-kj_4,IF(L9&gt;=ks_3,TRUNC(L9/4,-3)*$CR$7-kj_3,IF(L9&gt;=ks_2,TRUNC(L9/4,-3)*$CR$6-kj_2,IF(L9&gt;=ks_1,L9-kj_1,0)))))</f>
        <v>0</v>
      </c>
      <c r="BM9" s="20">
        <f>IF((BL9-BQ9)&gt;=0,(BL9-BQ9),0)</f>
        <v>0</v>
      </c>
      <c r="BN9" s="20">
        <f>IF(AC9="●",IF((BL9*0.3)&lt;=100000,100000,(BL9*0.3)),BL9)</f>
        <v>0</v>
      </c>
      <c r="BO9" s="20">
        <f t="shared" ref="BO9:BO16" si="7">IF(L9&gt;8500000,IF(AA9="●",IF(L9&gt;=10000000,150000,ROUNDDOWN(((L9-8500000)*0.1),0)),0),0)</f>
        <v>0</v>
      </c>
      <c r="BP9" s="20">
        <f t="shared" ref="BP9:BP16" si="8">IF(BN9&gt;0,IF(AK9&gt;0,IF(IF(BN9&gt;100000,100000,BN9)+IF(AK9&gt;100000,100000,AK9)&gt;100000,IF(BN9&gt;100000,100000,BN9)+IF(AK9&gt;100000,100000,AK9)-100000,0),0),0)</f>
        <v>0</v>
      </c>
      <c r="BQ9" s="20">
        <f>BO9+BP9</f>
        <v>0</v>
      </c>
      <c r="BR9" s="20">
        <f t="shared" ref="BR9:BR16" si="9">IF(F9=age_3,IF(AK9&gt;=150000,AO9-150000,AO9-AK9),AO9)</f>
        <v>0</v>
      </c>
      <c r="BS9" s="20">
        <f t="shared" ref="BS9:BS16" si="10">IF(F9=age_0,0,IF(F9=age_3,IF(Q9&gt;ns_65_4,Q9-nk1_65_4,IF(Q9&gt;ns_65_3,Q9*nr_65_3-nk1_65_3,IF(Q9&gt;ns_65_2,Q9*nr_65_2-nk1_65_2,IF(Q9&gt;ns_65_1,Q9*nr_65_1-nk1_65_1,IF(Q9&gt;=nk1_65_0,Q9-nk1_65_0,0))))),IF(Q9&gt;ns_64_4,Q9-nk1_64_4,IF(Q9&gt;ns_64_3,Q9*nr_64_3-nk1_64_3,IF(Q9&gt;ns_64_2,Q9*nr_64_2-nk1_64_2,IF(Q9&gt;ns_64_1,Q9*nr_64_1-nk1_64_1,IF(Q9&gt;=nk1_64_0,Q9-nk1_64_0,0)))))))</f>
        <v>0</v>
      </c>
      <c r="BT9" s="20">
        <f t="shared" ref="BT9:BT16" si="11">IF(F9=age_0,0,IF(F9=age_3,IF(Q9&gt;ns_65_4,Q9-nk2_65_4,IF(Q9&gt;ns_65_3,Q9*nr_65_3-nk2_65_3,IF(Q9&gt;ns_65_2,Q9*nr_65_2-nk2_65_2,IF(Q9&gt;ns_65_1,Q9*nr_65_1-nk2_65_1,IF(Q9&gt;=nk2_65_0,Q9-nk2_65_0,0))))),IF(Q9&gt;ns_64_4,Q9-nk2_64_4,IF(Q9&gt;ns_64_3,Q9*nr_64_3-nk2_64_3,IF(Q9&gt;ns_64_2,Q9*nr_64_2-nk2_64_2,IF(Q9&gt;ns_64_1,Q9*nr_64_1-nk2_64_1,IF(Q9&gt;=nk2_64_0,Q9-nk2_64_0,0)))))))</f>
        <v>0</v>
      </c>
      <c r="BU9" s="20">
        <f t="shared" ref="BU9:BU16" si="12">IF(F9=age_0,0,IF(F9=age_3,IF(Q9&gt;ns_65_4,Q9-nk3_65_4,IF(Q9&gt;ns_65_3,Q9*nr_65_3-nk3_65_3,IF(Q9&gt;ns_65_2,Q9*nr_65_2-nk3_65_2,IF(Q9&gt;ns_65_1,Q9*nr_65_1-nk3_65_1,IF(Q9&gt;=nk3_65_0,Q9-nk3_65_0,0))))),IF(Q9&gt;ns_64_4,Q9-nk3_64_4,IF(Q9&gt;ns_64_3,Q9*nr_64_3-nk3_64_3,IF(Q9&gt;ns_64_2,Q9*nr_64_2-nk3_64_2,IF(Q9&gt;ns_64_1,Q9*nr_64_1-nk3_64_1,IF(Q9&gt;=nk3_64_0,Q9-nk3_64_0,0)))))))</f>
        <v>0</v>
      </c>
      <c r="BV9" s="20">
        <f t="shared" ref="BV9:BV16" si="13">BL9+V9</f>
        <v>0</v>
      </c>
      <c r="BW9" s="20" t="str">
        <f t="shared" ref="BW9:BW16" si="14">IF(F9=age_0,"",IF(AE9="",TRUNC(AS9*ir_syt),0))</f>
        <v/>
      </c>
      <c r="BX9" s="20" t="str">
        <f t="shared" ref="BX9:BX16" si="15">IF(F9=age_0,"",IF(AE9="",ir_kin,0))</f>
        <v/>
      </c>
      <c r="BY9" s="168" t="str">
        <f t="shared" ref="BY9:BY16" si="16">IF(BX9="","",IF(F9=age_5,BX9*BW$26*0.5,BX9*BW$26))</f>
        <v/>
      </c>
      <c r="BZ9" s="20"/>
      <c r="CA9" s="20" t="str">
        <f t="shared" ref="CA9:CA16" si="17">IF(F9=age_0,"",IF(AE9="",TRUNC(AS9*si_syt),0))</f>
        <v/>
      </c>
      <c r="CB9" s="20" t="str">
        <f t="shared" ref="CB9:CB16" si="18">IF(F9=age_0,"",IF(AE9="",si_kin,0))</f>
        <v/>
      </c>
      <c r="CC9" s="168" t="str">
        <f t="shared" ref="CC9:CC16" si="19">IF(CB9="","",IF($F9=age_5,CB9*$BW$26*0.5,CB9*$BW$26))</f>
        <v/>
      </c>
      <c r="CD9" s="20"/>
      <c r="CE9" s="20" t="str">
        <f t="shared" ref="CE9:CE16" si="20">IF(F9=age_2,IF(AE9="",TRUNC(AS9*kg_syt),0),"")</f>
        <v/>
      </c>
      <c r="CF9" s="21" t="str">
        <f t="shared" ref="CF9:CF16" si="21">IF(F9=age_2,IF(AE9="",kg_kin,0),"")</f>
        <v/>
      </c>
      <c r="CG9" s="168" t="str">
        <f t="shared" ref="CG9:CG16" si="22">IF(CF9="","",IF($F9=age_5,CF9*$BW$26*0.5,CF9*$BW$26))</f>
        <v/>
      </c>
      <c r="CH9" s="20"/>
      <c r="CI9" s="20" t="str">
        <f t="shared" ref="CI9:CI16" si="23">IF(F9=age_0,"",IF(F9=age_5,"",IF(F9=age_1,"",IF(AE9="",TRUNC(AS9*$BJ$6),0))))</f>
        <v/>
      </c>
      <c r="CJ9" s="20" t="str">
        <f t="shared" ref="CJ9:CJ16" si="24">IF(F9=age_0,"",IF(F9=age_5,"",IF(F9=age_1,"",IF(AE9="",$BK$6,0))))</f>
        <v/>
      </c>
      <c r="CK9" s="168" t="str">
        <f t="shared" ref="CK9:CK16" si="25">IF(CJ9="","",IF($F9=age_5,CJ9*$BW$26*0.5,CJ9*$BW$26))</f>
        <v/>
      </c>
      <c r="CL9" s="20"/>
      <c r="CM9" s="20" t="str">
        <f t="shared" ref="CM9:CM16" si="26">IF(F9=age_0,"",IF(F9=age_5,"",IF(F9=age_1,"",IF(AE9="",$BN$6,0))))</f>
        <v/>
      </c>
      <c r="CN9" s="53"/>
      <c r="CO9" s="50"/>
      <c r="CP9" s="47">
        <v>5</v>
      </c>
      <c r="CQ9" s="22">
        <v>8500000</v>
      </c>
      <c r="CR9" s="23"/>
      <c r="CS9" s="24">
        <v>1950000</v>
      </c>
      <c r="CU9" s="42"/>
      <c r="CW9" s="259"/>
      <c r="CX9" s="260"/>
      <c r="CY9" s="261"/>
      <c r="CZ9" s="262"/>
      <c r="DA9" s="260"/>
      <c r="DB9" s="261"/>
      <c r="DC9" s="61"/>
      <c r="DD9" s="62"/>
      <c r="DE9" s="62"/>
      <c r="DF9" s="62"/>
      <c r="DG9" s="62"/>
      <c r="DH9" s="62"/>
      <c r="DI9" s="62"/>
      <c r="DJ9" s="62"/>
      <c r="DK9" s="62"/>
      <c r="DL9" s="64"/>
      <c r="DN9" s="60"/>
      <c r="DO9" s="60"/>
      <c r="DP9" s="60"/>
      <c r="DQ9" s="60"/>
      <c r="DR9" s="60"/>
      <c r="DS9" s="60"/>
      <c r="EA9" s="46"/>
      <c r="EG9" s="46"/>
      <c r="EH9" s="225" t="s">
        <v>406</v>
      </c>
    </row>
    <row r="10" spans="1:138" ht="18.75" customHeight="1">
      <c r="A10" s="230" t="s">
        <v>43</v>
      </c>
      <c r="B10" s="275"/>
      <c r="C10" s="276"/>
      <c r="D10" s="276"/>
      <c r="E10" s="277"/>
      <c r="F10" s="278"/>
      <c r="G10" s="279"/>
      <c r="H10" s="279"/>
      <c r="I10" s="279"/>
      <c r="J10" s="279"/>
      <c r="K10" s="280"/>
      <c r="L10" s="281"/>
      <c r="M10" s="282"/>
      <c r="N10" s="282"/>
      <c r="O10" s="282"/>
      <c r="P10" s="283"/>
      <c r="Q10" s="281"/>
      <c r="R10" s="282"/>
      <c r="S10" s="282"/>
      <c r="T10" s="282"/>
      <c r="U10" s="283"/>
      <c r="V10" s="281"/>
      <c r="W10" s="282"/>
      <c r="X10" s="282"/>
      <c r="Y10" s="282"/>
      <c r="Z10" s="283"/>
      <c r="AA10" s="284"/>
      <c r="AB10" s="284"/>
      <c r="AC10" s="284"/>
      <c r="AD10" s="284"/>
      <c r="AE10" s="284"/>
      <c r="AF10" s="284"/>
      <c r="AG10" s="285">
        <f t="shared" ref="AG10:AG16" si="27">IF(AC10="●",BM10*0.3,BM10)</f>
        <v>0</v>
      </c>
      <c r="AH10" s="286"/>
      <c r="AI10" s="286"/>
      <c r="AJ10" s="287"/>
      <c r="AK10" s="285">
        <f>IF(BV10&gt;20000000,ROUNDDOWN(BU10,0),IF(BV10&gt;10000000,ROUNDDOWN(BT10,0),ROUNDDOWN(BS10,0)))</f>
        <v>0</v>
      </c>
      <c r="AL10" s="286"/>
      <c r="AM10" s="286"/>
      <c r="AN10" s="287"/>
      <c r="AO10" s="285">
        <f t="shared" ref="AO10:AO16" si="28">IF(V10+AG10+AK10&lt;0,0,V10+AG10+AK10)</f>
        <v>0</v>
      </c>
      <c r="AP10" s="286"/>
      <c r="AQ10" s="286"/>
      <c r="AR10" s="287"/>
      <c r="AS10" s="285">
        <f t="shared" ref="AS10:AS16" si="29">IF(AE10="●",0,IF(AO10&gt;=kiso_3,AO10,IF(AO10&gt;=kiso_2,AO10-ks_kj_2,IF(AO10&gt;=kiso_1,AO10-ks_kj_1,IF(AO10&gt;kiso_0,IF(AO10-ks_kj_0&lt;0,0,AO10-ks_kj_0),0)))))</f>
        <v>0</v>
      </c>
      <c r="AT10" s="286"/>
      <c r="AU10" s="286"/>
      <c r="AV10" s="287"/>
      <c r="AW10" s="285">
        <f t="shared" si="0"/>
        <v>0</v>
      </c>
      <c r="AX10" s="286"/>
      <c r="AY10" s="286"/>
      <c r="AZ10" s="287"/>
      <c r="BA10" s="288" t="str">
        <f t="shared" si="1"/>
        <v/>
      </c>
      <c r="BB10" s="288"/>
      <c r="BC10" s="288" t="str">
        <f t="shared" si="2"/>
        <v/>
      </c>
      <c r="BD10" s="288"/>
      <c r="BE10" s="288">
        <f t="shared" si="3"/>
        <v>0</v>
      </c>
      <c r="BF10" s="288"/>
      <c r="BH10" s="20">
        <f t="shared" ref="BH10:BH16" si="30">IF(L10&gt;550000,1,0)</f>
        <v>0</v>
      </c>
      <c r="BI10" s="20">
        <f>IF(F10=age_3,IF(Q10&gt;1250000,1,0),IF(Q10&gt;600000,1,0))</f>
        <v>0</v>
      </c>
      <c r="BJ10" s="20">
        <f t="shared" ref="BJ10:BJ16" si="31">IF(BH10+BI10=1,1,0)</f>
        <v>0</v>
      </c>
      <c r="BK10" s="20">
        <f t="shared" si="5"/>
        <v>0</v>
      </c>
      <c r="BL10" s="20">
        <f t="shared" si="6"/>
        <v>0</v>
      </c>
      <c r="BM10" s="20">
        <f t="shared" ref="BM10:BM16" si="32">IF((BL10-BQ10)&gt;=0,(BL10-BQ10),0)</f>
        <v>0</v>
      </c>
      <c r="BN10" s="20">
        <f t="shared" ref="BN10:BN16" si="33">IF(AC10="●",IF((BL10*0.3)&lt;=100000,100000,(BL10*0.3)),BL10)</f>
        <v>0</v>
      </c>
      <c r="BO10" s="20">
        <f t="shared" si="7"/>
        <v>0</v>
      </c>
      <c r="BP10" s="20">
        <f t="shared" si="8"/>
        <v>0</v>
      </c>
      <c r="BQ10" s="20">
        <f t="shared" ref="BQ10:BQ16" si="34">BO10+BP10</f>
        <v>0</v>
      </c>
      <c r="BR10" s="20">
        <f>IF(F10=age_3,IF(AK10&gt;=150000,AO10-150000,AO10-AK10),AO10)</f>
        <v>0</v>
      </c>
      <c r="BS10" s="20">
        <f t="shared" si="10"/>
        <v>0</v>
      </c>
      <c r="BT10" s="20">
        <f t="shared" si="11"/>
        <v>0</v>
      </c>
      <c r="BU10" s="20">
        <f t="shared" si="12"/>
        <v>0</v>
      </c>
      <c r="BV10" s="20">
        <f t="shared" si="13"/>
        <v>0</v>
      </c>
      <c r="BW10" s="20" t="str">
        <f t="shared" si="14"/>
        <v/>
      </c>
      <c r="BX10" s="20" t="str">
        <f t="shared" si="15"/>
        <v/>
      </c>
      <c r="BY10" s="168" t="str">
        <f t="shared" si="16"/>
        <v/>
      </c>
      <c r="BZ10" s="20"/>
      <c r="CA10" s="20" t="str">
        <f t="shared" si="17"/>
        <v/>
      </c>
      <c r="CB10" s="20" t="str">
        <f t="shared" si="18"/>
        <v/>
      </c>
      <c r="CC10" s="168" t="str">
        <f t="shared" si="19"/>
        <v/>
      </c>
      <c r="CD10" s="20"/>
      <c r="CE10" s="20" t="str">
        <f t="shared" si="20"/>
        <v/>
      </c>
      <c r="CF10" s="21" t="str">
        <f t="shared" si="21"/>
        <v/>
      </c>
      <c r="CG10" s="168" t="str">
        <f t="shared" si="22"/>
        <v/>
      </c>
      <c r="CH10" s="20"/>
      <c r="CI10" s="20" t="str">
        <f t="shared" si="23"/>
        <v/>
      </c>
      <c r="CJ10" s="20" t="str">
        <f t="shared" si="24"/>
        <v/>
      </c>
      <c r="CK10" s="168" t="str">
        <f t="shared" si="25"/>
        <v/>
      </c>
      <c r="CL10" s="20"/>
      <c r="CM10" s="20" t="str">
        <f t="shared" si="26"/>
        <v/>
      </c>
      <c r="CN10" s="54"/>
      <c r="CO10" s="52" t="s">
        <v>173</v>
      </c>
      <c r="CP10" s="47">
        <v>6</v>
      </c>
      <c r="CQ10" s="13"/>
      <c r="CR10" s="14"/>
      <c r="CS10" s="15"/>
      <c r="CU10" s="42"/>
      <c r="CW10" s="259"/>
      <c r="CX10" s="260"/>
      <c r="CY10" s="261"/>
      <c r="CZ10" s="289"/>
      <c r="DA10" s="290"/>
      <c r="DB10" s="291"/>
      <c r="DC10" s="65"/>
      <c r="DD10" s="66"/>
      <c r="DE10" s="66"/>
      <c r="DF10" s="66"/>
      <c r="DG10" s="66"/>
      <c r="DH10" s="66"/>
      <c r="DI10" s="66"/>
      <c r="DJ10" s="67"/>
      <c r="DK10" s="65"/>
      <c r="DL10" s="68"/>
      <c r="DO10" s="93"/>
      <c r="EG10" s="225"/>
      <c r="EH10" s="225" t="s">
        <v>250</v>
      </c>
    </row>
    <row r="11" spans="1:138" ht="18.75" customHeight="1">
      <c r="A11" s="230" t="s">
        <v>0</v>
      </c>
      <c r="B11" s="275"/>
      <c r="C11" s="276"/>
      <c r="D11" s="276"/>
      <c r="E11" s="277"/>
      <c r="F11" s="278"/>
      <c r="G11" s="279"/>
      <c r="H11" s="279"/>
      <c r="I11" s="279"/>
      <c r="J11" s="279"/>
      <c r="K11" s="280"/>
      <c r="L11" s="281"/>
      <c r="M11" s="282"/>
      <c r="N11" s="282"/>
      <c r="O11" s="282"/>
      <c r="P11" s="283"/>
      <c r="Q11" s="281"/>
      <c r="R11" s="282"/>
      <c r="S11" s="282"/>
      <c r="T11" s="282"/>
      <c r="U11" s="283"/>
      <c r="V11" s="281"/>
      <c r="W11" s="282"/>
      <c r="X11" s="282"/>
      <c r="Y11" s="282"/>
      <c r="Z11" s="283"/>
      <c r="AA11" s="284"/>
      <c r="AB11" s="284"/>
      <c r="AC11" s="284"/>
      <c r="AD11" s="284"/>
      <c r="AE11" s="284"/>
      <c r="AF11" s="284"/>
      <c r="AG11" s="285">
        <f t="shared" si="27"/>
        <v>0</v>
      </c>
      <c r="AH11" s="286"/>
      <c r="AI11" s="286"/>
      <c r="AJ11" s="287"/>
      <c r="AK11" s="285">
        <f t="shared" ref="AK11:AK16" si="35">IF(BV11&gt;20000000,ROUNDDOWN(BU11,0),IF(BV11&gt;10000000,ROUNDDOWN(BT11,0),ROUNDDOWN(BS11,0)))</f>
        <v>0</v>
      </c>
      <c r="AL11" s="286"/>
      <c r="AM11" s="286"/>
      <c r="AN11" s="287"/>
      <c r="AO11" s="285">
        <f t="shared" si="28"/>
        <v>0</v>
      </c>
      <c r="AP11" s="286"/>
      <c r="AQ11" s="286"/>
      <c r="AR11" s="287"/>
      <c r="AS11" s="285">
        <f t="shared" si="29"/>
        <v>0</v>
      </c>
      <c r="AT11" s="286"/>
      <c r="AU11" s="286"/>
      <c r="AV11" s="287"/>
      <c r="AW11" s="285">
        <f t="shared" si="0"/>
        <v>0</v>
      </c>
      <c r="AX11" s="286"/>
      <c r="AY11" s="286"/>
      <c r="AZ11" s="287"/>
      <c r="BA11" s="288" t="str">
        <f t="shared" si="1"/>
        <v/>
      </c>
      <c r="BB11" s="288"/>
      <c r="BC11" s="288" t="str">
        <f t="shared" si="2"/>
        <v/>
      </c>
      <c r="BD11" s="288"/>
      <c r="BE11" s="288">
        <f t="shared" si="3"/>
        <v>0</v>
      </c>
      <c r="BF11" s="288"/>
      <c r="BH11" s="20">
        <f t="shared" si="30"/>
        <v>0</v>
      </c>
      <c r="BI11" s="20">
        <f t="shared" si="4"/>
        <v>0</v>
      </c>
      <c r="BJ11" s="20">
        <f t="shared" si="31"/>
        <v>0</v>
      </c>
      <c r="BK11" s="20">
        <f t="shared" si="5"/>
        <v>0</v>
      </c>
      <c r="BL11" s="20">
        <f t="shared" si="6"/>
        <v>0</v>
      </c>
      <c r="BM11" s="20">
        <f t="shared" si="32"/>
        <v>0</v>
      </c>
      <c r="BN11" s="20">
        <f t="shared" si="33"/>
        <v>0</v>
      </c>
      <c r="BO11" s="20">
        <f t="shared" si="7"/>
        <v>0</v>
      </c>
      <c r="BP11" s="20">
        <f t="shared" si="8"/>
        <v>0</v>
      </c>
      <c r="BQ11" s="20">
        <f t="shared" si="34"/>
        <v>0</v>
      </c>
      <c r="BR11" s="20">
        <f t="shared" si="9"/>
        <v>0</v>
      </c>
      <c r="BS11" s="20">
        <f t="shared" si="10"/>
        <v>0</v>
      </c>
      <c r="BT11" s="20">
        <f t="shared" si="11"/>
        <v>0</v>
      </c>
      <c r="BU11" s="20">
        <f t="shared" si="12"/>
        <v>0</v>
      </c>
      <c r="BV11" s="20">
        <f t="shared" si="13"/>
        <v>0</v>
      </c>
      <c r="BW11" s="20" t="str">
        <f t="shared" si="14"/>
        <v/>
      </c>
      <c r="BX11" s="20" t="str">
        <f t="shared" si="15"/>
        <v/>
      </c>
      <c r="BY11" s="168" t="str">
        <f t="shared" si="16"/>
        <v/>
      </c>
      <c r="BZ11" s="20"/>
      <c r="CA11" s="20" t="str">
        <f t="shared" si="17"/>
        <v/>
      </c>
      <c r="CB11" s="20" t="str">
        <f t="shared" si="18"/>
        <v/>
      </c>
      <c r="CC11" s="168" t="str">
        <f t="shared" si="19"/>
        <v/>
      </c>
      <c r="CD11" s="20"/>
      <c r="CE11" s="20" t="str">
        <f t="shared" si="20"/>
        <v/>
      </c>
      <c r="CF11" s="21" t="str">
        <f t="shared" si="21"/>
        <v/>
      </c>
      <c r="CG11" s="168" t="str">
        <f t="shared" si="22"/>
        <v/>
      </c>
      <c r="CH11" s="20"/>
      <c r="CI11" s="20" t="str">
        <f t="shared" si="23"/>
        <v/>
      </c>
      <c r="CJ11" s="20" t="str">
        <f t="shared" si="24"/>
        <v/>
      </c>
      <c r="CK11" s="168" t="str">
        <f t="shared" si="25"/>
        <v/>
      </c>
      <c r="CL11" s="20"/>
      <c r="CM11" s="20" t="str">
        <f t="shared" si="26"/>
        <v/>
      </c>
      <c r="CN11" s="55"/>
      <c r="CO11" s="2"/>
      <c r="CP11" s="47">
        <v>7</v>
      </c>
      <c r="CQ11" s="13"/>
      <c r="CR11" s="14"/>
      <c r="CS11" s="15"/>
      <c r="CU11" s="42"/>
      <c r="CW11" s="259">
        <v>1900000</v>
      </c>
      <c r="CX11" s="260"/>
      <c r="CY11" s="261"/>
      <c r="CZ11" s="292">
        <v>3599999</v>
      </c>
      <c r="DA11" s="293"/>
      <c r="DB11" s="294"/>
      <c r="DC11" s="69" t="s">
        <v>89</v>
      </c>
      <c r="DD11" s="70"/>
      <c r="DE11" s="70"/>
      <c r="DF11" s="70"/>
      <c r="DG11" s="70"/>
      <c r="DH11" s="70"/>
      <c r="DI11" s="70"/>
      <c r="DJ11" s="71"/>
      <c r="DK11" s="61"/>
      <c r="DL11" s="64" t="s">
        <v>90</v>
      </c>
      <c r="EG11" s="46"/>
      <c r="EH11" s="225"/>
    </row>
    <row r="12" spans="1:138" ht="18.75" customHeight="1">
      <c r="A12" s="230" t="s">
        <v>46</v>
      </c>
      <c r="B12" s="275"/>
      <c r="C12" s="276"/>
      <c r="D12" s="276"/>
      <c r="E12" s="277"/>
      <c r="F12" s="278"/>
      <c r="G12" s="279"/>
      <c r="H12" s="279"/>
      <c r="I12" s="279"/>
      <c r="J12" s="279"/>
      <c r="K12" s="280"/>
      <c r="L12" s="281"/>
      <c r="M12" s="282"/>
      <c r="N12" s="282"/>
      <c r="O12" s="282"/>
      <c r="P12" s="283"/>
      <c r="Q12" s="281"/>
      <c r="R12" s="282"/>
      <c r="S12" s="282"/>
      <c r="T12" s="282"/>
      <c r="U12" s="283"/>
      <c r="V12" s="281"/>
      <c r="W12" s="282"/>
      <c r="X12" s="282"/>
      <c r="Y12" s="282"/>
      <c r="Z12" s="283"/>
      <c r="AA12" s="284"/>
      <c r="AB12" s="284"/>
      <c r="AC12" s="284"/>
      <c r="AD12" s="284"/>
      <c r="AE12" s="284"/>
      <c r="AF12" s="284"/>
      <c r="AG12" s="285">
        <f t="shared" si="27"/>
        <v>0</v>
      </c>
      <c r="AH12" s="286"/>
      <c r="AI12" s="286"/>
      <c r="AJ12" s="287"/>
      <c r="AK12" s="285">
        <f t="shared" si="35"/>
        <v>0</v>
      </c>
      <c r="AL12" s="286"/>
      <c r="AM12" s="286"/>
      <c r="AN12" s="287"/>
      <c r="AO12" s="285">
        <f t="shared" si="28"/>
        <v>0</v>
      </c>
      <c r="AP12" s="286"/>
      <c r="AQ12" s="286"/>
      <c r="AR12" s="287"/>
      <c r="AS12" s="285">
        <f t="shared" si="29"/>
        <v>0</v>
      </c>
      <c r="AT12" s="286"/>
      <c r="AU12" s="286"/>
      <c r="AV12" s="287"/>
      <c r="AW12" s="285">
        <f t="shared" si="0"/>
        <v>0</v>
      </c>
      <c r="AX12" s="286"/>
      <c r="AY12" s="286"/>
      <c r="AZ12" s="287"/>
      <c r="BA12" s="288" t="str">
        <f t="shared" si="1"/>
        <v/>
      </c>
      <c r="BB12" s="288"/>
      <c r="BC12" s="288" t="str">
        <f t="shared" si="2"/>
        <v/>
      </c>
      <c r="BD12" s="288"/>
      <c r="BE12" s="288">
        <f t="shared" si="3"/>
        <v>0</v>
      </c>
      <c r="BF12" s="288"/>
      <c r="BH12" s="20">
        <f t="shared" si="30"/>
        <v>0</v>
      </c>
      <c r="BI12" s="20">
        <f t="shared" si="4"/>
        <v>0</v>
      </c>
      <c r="BJ12" s="20">
        <f t="shared" si="31"/>
        <v>0</v>
      </c>
      <c r="BK12" s="20">
        <f t="shared" si="5"/>
        <v>0</v>
      </c>
      <c r="BL12" s="20">
        <f t="shared" si="6"/>
        <v>0</v>
      </c>
      <c r="BM12" s="20">
        <f t="shared" si="32"/>
        <v>0</v>
      </c>
      <c r="BN12" s="20">
        <f t="shared" si="33"/>
        <v>0</v>
      </c>
      <c r="BO12" s="20">
        <f t="shared" si="7"/>
        <v>0</v>
      </c>
      <c r="BP12" s="20">
        <f t="shared" si="8"/>
        <v>0</v>
      </c>
      <c r="BQ12" s="20">
        <f t="shared" si="34"/>
        <v>0</v>
      </c>
      <c r="BR12" s="20">
        <f t="shared" si="9"/>
        <v>0</v>
      </c>
      <c r="BS12" s="20">
        <f t="shared" si="10"/>
        <v>0</v>
      </c>
      <c r="BT12" s="20">
        <f t="shared" si="11"/>
        <v>0</v>
      </c>
      <c r="BU12" s="20">
        <f t="shared" si="12"/>
        <v>0</v>
      </c>
      <c r="BV12" s="20">
        <f t="shared" si="13"/>
        <v>0</v>
      </c>
      <c r="BW12" s="20" t="str">
        <f t="shared" si="14"/>
        <v/>
      </c>
      <c r="BX12" s="20" t="str">
        <f t="shared" si="15"/>
        <v/>
      </c>
      <c r="BY12" s="168" t="str">
        <f t="shared" si="16"/>
        <v/>
      </c>
      <c r="BZ12" s="20"/>
      <c r="CA12" s="20" t="str">
        <f t="shared" si="17"/>
        <v/>
      </c>
      <c r="CB12" s="20" t="str">
        <f t="shared" si="18"/>
        <v/>
      </c>
      <c r="CC12" s="168" t="str">
        <f t="shared" si="19"/>
        <v/>
      </c>
      <c r="CD12" s="20"/>
      <c r="CE12" s="20" t="str">
        <f t="shared" si="20"/>
        <v/>
      </c>
      <c r="CF12" s="21" t="str">
        <f t="shared" si="21"/>
        <v/>
      </c>
      <c r="CG12" s="168" t="str">
        <f t="shared" si="22"/>
        <v/>
      </c>
      <c r="CH12" s="20"/>
      <c r="CI12" s="20" t="str">
        <f t="shared" si="23"/>
        <v/>
      </c>
      <c r="CJ12" s="20" t="str">
        <f t="shared" si="24"/>
        <v/>
      </c>
      <c r="CK12" s="168" t="str">
        <f t="shared" si="25"/>
        <v/>
      </c>
      <c r="CL12" s="20"/>
      <c r="CM12" s="20" t="str">
        <f t="shared" si="26"/>
        <v/>
      </c>
      <c r="CN12" s="55"/>
      <c r="CO12" s="7" t="s">
        <v>12</v>
      </c>
      <c r="CP12" s="47">
        <v>8</v>
      </c>
      <c r="CQ12" s="13"/>
      <c r="CR12" s="14"/>
      <c r="CS12" s="15"/>
      <c r="CU12" s="42"/>
      <c r="CW12" s="259">
        <v>3600000</v>
      </c>
      <c r="CX12" s="260"/>
      <c r="CY12" s="261"/>
      <c r="CZ12" s="295">
        <v>6599999</v>
      </c>
      <c r="DA12" s="296"/>
      <c r="DB12" s="297"/>
      <c r="DC12" s="72" t="s">
        <v>91</v>
      </c>
      <c r="DD12" s="73"/>
      <c r="DE12" s="73"/>
      <c r="DF12" s="73"/>
      <c r="DG12" s="73"/>
      <c r="DH12" s="73"/>
      <c r="DI12" s="73"/>
      <c r="DJ12" s="74"/>
      <c r="DK12" s="72"/>
      <c r="DL12" s="75" t="s">
        <v>92</v>
      </c>
      <c r="EG12" s="46"/>
      <c r="EH12" s="225"/>
    </row>
    <row r="13" spans="1:138" ht="18.75" customHeight="1">
      <c r="A13" s="230" t="s">
        <v>48</v>
      </c>
      <c r="B13" s="275"/>
      <c r="C13" s="276"/>
      <c r="D13" s="276"/>
      <c r="E13" s="277"/>
      <c r="F13" s="284"/>
      <c r="G13" s="284"/>
      <c r="H13" s="284"/>
      <c r="I13" s="284"/>
      <c r="J13" s="284"/>
      <c r="K13" s="284"/>
      <c r="L13" s="281"/>
      <c r="M13" s="282"/>
      <c r="N13" s="282"/>
      <c r="O13" s="282"/>
      <c r="P13" s="283"/>
      <c r="Q13" s="281"/>
      <c r="R13" s="282"/>
      <c r="S13" s="282"/>
      <c r="T13" s="282"/>
      <c r="U13" s="283"/>
      <c r="V13" s="281"/>
      <c r="W13" s="282"/>
      <c r="X13" s="282"/>
      <c r="Y13" s="282"/>
      <c r="Z13" s="283"/>
      <c r="AA13" s="284"/>
      <c r="AB13" s="284"/>
      <c r="AC13" s="284"/>
      <c r="AD13" s="284"/>
      <c r="AE13" s="284"/>
      <c r="AF13" s="284"/>
      <c r="AG13" s="285">
        <f t="shared" si="27"/>
        <v>0</v>
      </c>
      <c r="AH13" s="286"/>
      <c r="AI13" s="286"/>
      <c r="AJ13" s="287"/>
      <c r="AK13" s="285">
        <f t="shared" si="35"/>
        <v>0</v>
      </c>
      <c r="AL13" s="286"/>
      <c r="AM13" s="286"/>
      <c r="AN13" s="287"/>
      <c r="AO13" s="285">
        <f t="shared" si="28"/>
        <v>0</v>
      </c>
      <c r="AP13" s="286"/>
      <c r="AQ13" s="286"/>
      <c r="AR13" s="287"/>
      <c r="AS13" s="285">
        <f t="shared" si="29"/>
        <v>0</v>
      </c>
      <c r="AT13" s="286"/>
      <c r="AU13" s="286"/>
      <c r="AV13" s="287"/>
      <c r="AW13" s="285">
        <f t="shared" si="0"/>
        <v>0</v>
      </c>
      <c r="AX13" s="286"/>
      <c r="AY13" s="286"/>
      <c r="AZ13" s="287"/>
      <c r="BA13" s="288" t="str">
        <f t="shared" si="1"/>
        <v/>
      </c>
      <c r="BB13" s="288"/>
      <c r="BC13" s="288" t="str">
        <f t="shared" si="2"/>
        <v/>
      </c>
      <c r="BD13" s="288"/>
      <c r="BE13" s="288">
        <f t="shared" si="3"/>
        <v>0</v>
      </c>
      <c r="BF13" s="288"/>
      <c r="BH13" s="20">
        <f t="shared" si="30"/>
        <v>0</v>
      </c>
      <c r="BI13" s="20">
        <f t="shared" si="4"/>
        <v>0</v>
      </c>
      <c r="BJ13" s="20">
        <f t="shared" si="31"/>
        <v>0</v>
      </c>
      <c r="BK13" s="20">
        <f t="shared" si="5"/>
        <v>0</v>
      </c>
      <c r="BL13" s="20">
        <f t="shared" si="6"/>
        <v>0</v>
      </c>
      <c r="BM13" s="20">
        <f t="shared" si="32"/>
        <v>0</v>
      </c>
      <c r="BN13" s="20">
        <f t="shared" si="33"/>
        <v>0</v>
      </c>
      <c r="BO13" s="20">
        <f t="shared" si="7"/>
        <v>0</v>
      </c>
      <c r="BP13" s="20">
        <f t="shared" si="8"/>
        <v>0</v>
      </c>
      <c r="BQ13" s="20">
        <f t="shared" si="34"/>
        <v>0</v>
      </c>
      <c r="BR13" s="20">
        <f>IF(F13=age_3,IF(AK13&gt;=150000,AO13-150000,AO13-AK13),AO13)</f>
        <v>0</v>
      </c>
      <c r="BS13" s="20">
        <f t="shared" si="10"/>
        <v>0</v>
      </c>
      <c r="BT13" s="20">
        <f t="shared" si="11"/>
        <v>0</v>
      </c>
      <c r="BU13" s="20">
        <f t="shared" si="12"/>
        <v>0</v>
      </c>
      <c r="BV13" s="20">
        <f t="shared" si="13"/>
        <v>0</v>
      </c>
      <c r="BW13" s="20" t="str">
        <f t="shared" si="14"/>
        <v/>
      </c>
      <c r="BX13" s="20" t="str">
        <f t="shared" si="15"/>
        <v/>
      </c>
      <c r="BY13" s="168" t="str">
        <f t="shared" si="16"/>
        <v/>
      </c>
      <c r="BZ13" s="20"/>
      <c r="CA13" s="20" t="str">
        <f t="shared" si="17"/>
        <v/>
      </c>
      <c r="CB13" s="20" t="str">
        <f t="shared" si="18"/>
        <v/>
      </c>
      <c r="CC13" s="168" t="str">
        <f t="shared" si="19"/>
        <v/>
      </c>
      <c r="CD13" s="20"/>
      <c r="CE13" s="20" t="str">
        <f t="shared" si="20"/>
        <v/>
      </c>
      <c r="CF13" s="21" t="str">
        <f t="shared" si="21"/>
        <v/>
      </c>
      <c r="CG13" s="168" t="str">
        <f t="shared" si="22"/>
        <v/>
      </c>
      <c r="CH13" s="20"/>
      <c r="CI13" s="20" t="str">
        <f t="shared" si="23"/>
        <v/>
      </c>
      <c r="CJ13" s="20" t="str">
        <f t="shared" si="24"/>
        <v/>
      </c>
      <c r="CK13" s="168" t="str">
        <f t="shared" si="25"/>
        <v/>
      </c>
      <c r="CL13" s="20"/>
      <c r="CM13" s="20" t="str">
        <f t="shared" si="26"/>
        <v/>
      </c>
      <c r="CN13" s="55"/>
      <c r="CO13" s="7" t="s">
        <v>40</v>
      </c>
      <c r="CP13" s="47">
        <v>9</v>
      </c>
      <c r="CQ13" s="13"/>
      <c r="CR13" s="14"/>
      <c r="CS13" s="15"/>
      <c r="CU13" s="42"/>
      <c r="CW13" s="259">
        <v>6600000</v>
      </c>
      <c r="CX13" s="260"/>
      <c r="CY13" s="261"/>
      <c r="CZ13" s="262">
        <v>8499999</v>
      </c>
      <c r="DA13" s="260"/>
      <c r="DB13" s="261"/>
      <c r="DC13" s="61"/>
      <c r="DD13" s="62"/>
      <c r="DE13" s="62"/>
      <c r="DF13" s="62"/>
      <c r="DG13" s="62"/>
      <c r="DH13" s="62"/>
      <c r="DI13" s="62"/>
      <c r="DJ13" s="62"/>
      <c r="DK13" s="62"/>
      <c r="DL13" s="64" t="s">
        <v>93</v>
      </c>
      <c r="EG13" s="46"/>
      <c r="EH13" s="225"/>
    </row>
    <row r="14" spans="1:138" ht="18.75" customHeight="1">
      <c r="A14" s="230" t="s">
        <v>50</v>
      </c>
      <c r="B14" s="275"/>
      <c r="C14" s="276"/>
      <c r="D14" s="276"/>
      <c r="E14" s="277"/>
      <c r="F14" s="284"/>
      <c r="G14" s="284"/>
      <c r="H14" s="284"/>
      <c r="I14" s="284"/>
      <c r="J14" s="284"/>
      <c r="K14" s="284"/>
      <c r="L14" s="281"/>
      <c r="M14" s="282"/>
      <c r="N14" s="282"/>
      <c r="O14" s="282"/>
      <c r="P14" s="283"/>
      <c r="Q14" s="281"/>
      <c r="R14" s="282"/>
      <c r="S14" s="282"/>
      <c r="T14" s="282"/>
      <c r="U14" s="283"/>
      <c r="V14" s="281"/>
      <c r="W14" s="282"/>
      <c r="X14" s="282"/>
      <c r="Y14" s="282"/>
      <c r="Z14" s="283"/>
      <c r="AA14" s="284"/>
      <c r="AB14" s="284"/>
      <c r="AC14" s="284"/>
      <c r="AD14" s="284"/>
      <c r="AE14" s="284"/>
      <c r="AF14" s="284"/>
      <c r="AG14" s="285">
        <f t="shared" si="27"/>
        <v>0</v>
      </c>
      <c r="AH14" s="286"/>
      <c r="AI14" s="286"/>
      <c r="AJ14" s="287"/>
      <c r="AK14" s="285">
        <f t="shared" si="35"/>
        <v>0</v>
      </c>
      <c r="AL14" s="286"/>
      <c r="AM14" s="286"/>
      <c r="AN14" s="287"/>
      <c r="AO14" s="285">
        <f t="shared" si="28"/>
        <v>0</v>
      </c>
      <c r="AP14" s="286"/>
      <c r="AQ14" s="286"/>
      <c r="AR14" s="287"/>
      <c r="AS14" s="285">
        <f t="shared" si="29"/>
        <v>0</v>
      </c>
      <c r="AT14" s="286"/>
      <c r="AU14" s="286"/>
      <c r="AV14" s="287"/>
      <c r="AW14" s="285">
        <f t="shared" si="0"/>
        <v>0</v>
      </c>
      <c r="AX14" s="286"/>
      <c r="AY14" s="286"/>
      <c r="AZ14" s="287"/>
      <c r="BA14" s="288" t="str">
        <f t="shared" si="1"/>
        <v/>
      </c>
      <c r="BB14" s="288"/>
      <c r="BC14" s="288" t="str">
        <f t="shared" si="2"/>
        <v/>
      </c>
      <c r="BD14" s="288"/>
      <c r="BE14" s="288">
        <f t="shared" si="3"/>
        <v>0</v>
      </c>
      <c r="BF14" s="288"/>
      <c r="BH14" s="20">
        <f t="shared" si="30"/>
        <v>0</v>
      </c>
      <c r="BI14" s="20">
        <f t="shared" si="4"/>
        <v>0</v>
      </c>
      <c r="BJ14" s="20">
        <f t="shared" si="31"/>
        <v>0</v>
      </c>
      <c r="BK14" s="20">
        <f t="shared" si="5"/>
        <v>0</v>
      </c>
      <c r="BL14" s="20">
        <f t="shared" si="6"/>
        <v>0</v>
      </c>
      <c r="BM14" s="20">
        <f t="shared" si="32"/>
        <v>0</v>
      </c>
      <c r="BN14" s="20">
        <f t="shared" si="33"/>
        <v>0</v>
      </c>
      <c r="BO14" s="20">
        <f t="shared" si="7"/>
        <v>0</v>
      </c>
      <c r="BP14" s="20">
        <f t="shared" si="8"/>
        <v>0</v>
      </c>
      <c r="BQ14" s="20">
        <f t="shared" si="34"/>
        <v>0</v>
      </c>
      <c r="BR14" s="20">
        <f t="shared" si="9"/>
        <v>0</v>
      </c>
      <c r="BS14" s="20">
        <f t="shared" si="10"/>
        <v>0</v>
      </c>
      <c r="BT14" s="20">
        <f t="shared" si="11"/>
        <v>0</v>
      </c>
      <c r="BU14" s="20">
        <f t="shared" si="12"/>
        <v>0</v>
      </c>
      <c r="BV14" s="20">
        <f t="shared" si="13"/>
        <v>0</v>
      </c>
      <c r="BW14" s="20" t="str">
        <f t="shared" si="14"/>
        <v/>
      </c>
      <c r="BX14" s="20" t="str">
        <f t="shared" si="15"/>
        <v/>
      </c>
      <c r="BY14" s="168" t="str">
        <f t="shared" si="16"/>
        <v/>
      </c>
      <c r="BZ14" s="20"/>
      <c r="CA14" s="20" t="str">
        <f t="shared" si="17"/>
        <v/>
      </c>
      <c r="CB14" s="20" t="str">
        <f t="shared" si="18"/>
        <v/>
      </c>
      <c r="CC14" s="168" t="str">
        <f t="shared" si="19"/>
        <v/>
      </c>
      <c r="CD14" s="20"/>
      <c r="CE14" s="20" t="str">
        <f t="shared" si="20"/>
        <v/>
      </c>
      <c r="CF14" s="21" t="str">
        <f t="shared" si="21"/>
        <v/>
      </c>
      <c r="CG14" s="168" t="str">
        <f t="shared" si="22"/>
        <v/>
      </c>
      <c r="CH14" s="20"/>
      <c r="CI14" s="20" t="str">
        <f t="shared" si="23"/>
        <v/>
      </c>
      <c r="CJ14" s="20" t="str">
        <f t="shared" si="24"/>
        <v/>
      </c>
      <c r="CK14" s="168" t="str">
        <f t="shared" si="25"/>
        <v/>
      </c>
      <c r="CL14" s="20"/>
      <c r="CM14" s="20" t="str">
        <f t="shared" si="26"/>
        <v/>
      </c>
      <c r="CN14" s="55"/>
      <c r="CO14" s="7" t="s">
        <v>42</v>
      </c>
      <c r="CP14" s="47">
        <v>10</v>
      </c>
      <c r="CQ14" s="22"/>
      <c r="CR14" s="23"/>
      <c r="CS14" s="24"/>
      <c r="CU14" s="42"/>
      <c r="CW14" s="298">
        <v>8500000</v>
      </c>
      <c r="CX14" s="299"/>
      <c r="CY14" s="300"/>
      <c r="CZ14" s="76"/>
      <c r="DA14" s="77"/>
      <c r="DB14" s="77"/>
      <c r="DC14" s="78"/>
      <c r="DD14" s="79"/>
      <c r="DE14" s="79"/>
      <c r="DF14" s="79"/>
      <c r="DG14" s="79"/>
      <c r="DH14" s="79"/>
      <c r="DI14" s="79"/>
      <c r="DJ14" s="79"/>
      <c r="DK14" s="79"/>
      <c r="DL14" s="80" t="s">
        <v>94</v>
      </c>
      <c r="EG14" s="46"/>
      <c r="EH14" s="225"/>
    </row>
    <row r="15" spans="1:138" ht="18.75" customHeight="1">
      <c r="A15" s="230" t="s">
        <v>52</v>
      </c>
      <c r="B15" s="275"/>
      <c r="C15" s="276"/>
      <c r="D15" s="276"/>
      <c r="E15" s="277"/>
      <c r="F15" s="284"/>
      <c r="G15" s="284"/>
      <c r="H15" s="284"/>
      <c r="I15" s="284"/>
      <c r="J15" s="284"/>
      <c r="K15" s="284"/>
      <c r="L15" s="281"/>
      <c r="M15" s="282"/>
      <c r="N15" s="282"/>
      <c r="O15" s="282"/>
      <c r="P15" s="283"/>
      <c r="Q15" s="281"/>
      <c r="R15" s="282"/>
      <c r="S15" s="282"/>
      <c r="T15" s="282"/>
      <c r="U15" s="283"/>
      <c r="V15" s="281"/>
      <c r="W15" s="282"/>
      <c r="X15" s="282"/>
      <c r="Y15" s="282"/>
      <c r="Z15" s="283"/>
      <c r="AA15" s="284"/>
      <c r="AB15" s="284"/>
      <c r="AC15" s="284"/>
      <c r="AD15" s="284"/>
      <c r="AE15" s="284"/>
      <c r="AF15" s="284"/>
      <c r="AG15" s="285">
        <f t="shared" si="27"/>
        <v>0</v>
      </c>
      <c r="AH15" s="286"/>
      <c r="AI15" s="286"/>
      <c r="AJ15" s="287"/>
      <c r="AK15" s="285">
        <f t="shared" si="35"/>
        <v>0</v>
      </c>
      <c r="AL15" s="286"/>
      <c r="AM15" s="286"/>
      <c r="AN15" s="287"/>
      <c r="AO15" s="285">
        <f t="shared" si="28"/>
        <v>0</v>
      </c>
      <c r="AP15" s="286"/>
      <c r="AQ15" s="286"/>
      <c r="AR15" s="287"/>
      <c r="AS15" s="285">
        <f t="shared" si="29"/>
        <v>0</v>
      </c>
      <c r="AT15" s="286"/>
      <c r="AU15" s="286"/>
      <c r="AV15" s="287"/>
      <c r="AW15" s="285">
        <f t="shared" si="0"/>
        <v>0</v>
      </c>
      <c r="AX15" s="286"/>
      <c r="AY15" s="286"/>
      <c r="AZ15" s="287"/>
      <c r="BA15" s="288" t="str">
        <f t="shared" si="1"/>
        <v/>
      </c>
      <c r="BB15" s="288"/>
      <c r="BC15" s="288" t="str">
        <f t="shared" si="2"/>
        <v/>
      </c>
      <c r="BD15" s="288"/>
      <c r="BE15" s="288">
        <f t="shared" si="3"/>
        <v>0</v>
      </c>
      <c r="BF15" s="288"/>
      <c r="BH15" s="20">
        <f t="shared" si="30"/>
        <v>0</v>
      </c>
      <c r="BI15" s="20">
        <f t="shared" si="4"/>
        <v>0</v>
      </c>
      <c r="BJ15" s="20">
        <f t="shared" si="31"/>
        <v>0</v>
      </c>
      <c r="BK15" s="20">
        <f t="shared" si="5"/>
        <v>0</v>
      </c>
      <c r="BL15" s="20">
        <f t="shared" si="6"/>
        <v>0</v>
      </c>
      <c r="BM15" s="20">
        <f t="shared" si="32"/>
        <v>0</v>
      </c>
      <c r="BN15" s="20">
        <f t="shared" si="33"/>
        <v>0</v>
      </c>
      <c r="BO15" s="20">
        <f t="shared" si="7"/>
        <v>0</v>
      </c>
      <c r="BP15" s="20">
        <f t="shared" si="8"/>
        <v>0</v>
      </c>
      <c r="BQ15" s="20">
        <f t="shared" si="34"/>
        <v>0</v>
      </c>
      <c r="BR15" s="20">
        <f t="shared" si="9"/>
        <v>0</v>
      </c>
      <c r="BS15" s="20">
        <f t="shared" si="10"/>
        <v>0</v>
      </c>
      <c r="BT15" s="20">
        <f t="shared" si="11"/>
        <v>0</v>
      </c>
      <c r="BU15" s="20">
        <f t="shared" si="12"/>
        <v>0</v>
      </c>
      <c r="BV15" s="20">
        <f t="shared" si="13"/>
        <v>0</v>
      </c>
      <c r="BW15" s="20" t="str">
        <f t="shared" si="14"/>
        <v/>
      </c>
      <c r="BX15" s="20" t="str">
        <f t="shared" si="15"/>
        <v/>
      </c>
      <c r="BY15" s="168" t="str">
        <f t="shared" si="16"/>
        <v/>
      </c>
      <c r="BZ15" s="20"/>
      <c r="CA15" s="20" t="str">
        <f t="shared" si="17"/>
        <v/>
      </c>
      <c r="CB15" s="20" t="str">
        <f t="shared" si="18"/>
        <v/>
      </c>
      <c r="CC15" s="168" t="str">
        <f t="shared" si="19"/>
        <v/>
      </c>
      <c r="CD15" s="20"/>
      <c r="CE15" s="20" t="str">
        <f t="shared" si="20"/>
        <v/>
      </c>
      <c r="CF15" s="21" t="str">
        <f t="shared" si="21"/>
        <v/>
      </c>
      <c r="CG15" s="168" t="str">
        <f t="shared" si="22"/>
        <v/>
      </c>
      <c r="CH15" s="20"/>
      <c r="CI15" s="20" t="str">
        <f t="shared" si="23"/>
        <v/>
      </c>
      <c r="CJ15" s="20" t="str">
        <f t="shared" si="24"/>
        <v/>
      </c>
      <c r="CK15" s="168" t="str">
        <f t="shared" si="25"/>
        <v/>
      </c>
      <c r="CL15" s="20"/>
      <c r="CM15" s="20" t="str">
        <f t="shared" si="26"/>
        <v/>
      </c>
      <c r="CN15" s="55"/>
      <c r="CO15" s="7" t="s">
        <v>44</v>
      </c>
      <c r="CP15" s="47"/>
      <c r="CQ15" s="25"/>
      <c r="CS15" s="25"/>
      <c r="CU15" s="42"/>
      <c r="CW15" s="60" t="s">
        <v>402</v>
      </c>
      <c r="CX15" s="60"/>
      <c r="CY15" s="60"/>
      <c r="CZ15" s="60"/>
      <c r="DA15" s="60"/>
      <c r="DB15" s="60"/>
      <c r="DC15" s="60"/>
      <c r="DD15" s="60"/>
      <c r="DE15" s="60"/>
      <c r="DF15" s="60"/>
      <c r="DG15" s="60"/>
      <c r="DH15" s="60"/>
      <c r="DI15" s="60"/>
      <c r="DJ15" s="60"/>
      <c r="DK15" s="60"/>
      <c r="DL15" s="60"/>
      <c r="DM15" s="60"/>
      <c r="DN15" s="58"/>
      <c r="DO15" s="60"/>
      <c r="DP15" s="60"/>
      <c r="DQ15" s="60"/>
      <c r="DR15" s="60"/>
      <c r="DS15" s="60"/>
      <c r="DT15" s="60"/>
      <c r="DU15" s="60"/>
      <c r="EG15" s="46"/>
      <c r="EH15" s="225"/>
    </row>
    <row r="16" spans="1:138" ht="18.75" customHeight="1">
      <c r="A16" s="230" t="s">
        <v>54</v>
      </c>
      <c r="B16" s="275"/>
      <c r="C16" s="276"/>
      <c r="D16" s="276"/>
      <c r="E16" s="277"/>
      <c r="F16" s="284"/>
      <c r="G16" s="284"/>
      <c r="H16" s="284"/>
      <c r="I16" s="284"/>
      <c r="J16" s="284"/>
      <c r="K16" s="284"/>
      <c r="L16" s="281"/>
      <c r="M16" s="282"/>
      <c r="N16" s="282"/>
      <c r="O16" s="282"/>
      <c r="P16" s="283"/>
      <c r="Q16" s="281"/>
      <c r="R16" s="282"/>
      <c r="S16" s="282"/>
      <c r="T16" s="282"/>
      <c r="U16" s="283"/>
      <c r="V16" s="281"/>
      <c r="W16" s="282"/>
      <c r="X16" s="282"/>
      <c r="Y16" s="282"/>
      <c r="Z16" s="283"/>
      <c r="AA16" s="284"/>
      <c r="AB16" s="284"/>
      <c r="AC16" s="284"/>
      <c r="AD16" s="284"/>
      <c r="AE16" s="284"/>
      <c r="AF16" s="284"/>
      <c r="AG16" s="285">
        <f t="shared" si="27"/>
        <v>0</v>
      </c>
      <c r="AH16" s="286"/>
      <c r="AI16" s="286"/>
      <c r="AJ16" s="287"/>
      <c r="AK16" s="285">
        <f t="shared" si="35"/>
        <v>0</v>
      </c>
      <c r="AL16" s="286"/>
      <c r="AM16" s="286"/>
      <c r="AN16" s="287"/>
      <c r="AO16" s="285">
        <f t="shared" si="28"/>
        <v>0</v>
      </c>
      <c r="AP16" s="286"/>
      <c r="AQ16" s="286"/>
      <c r="AR16" s="287"/>
      <c r="AS16" s="285">
        <f t="shared" si="29"/>
        <v>0</v>
      </c>
      <c r="AT16" s="286"/>
      <c r="AU16" s="286"/>
      <c r="AV16" s="287"/>
      <c r="AW16" s="285">
        <f t="shared" si="0"/>
        <v>0</v>
      </c>
      <c r="AX16" s="286"/>
      <c r="AY16" s="286"/>
      <c r="AZ16" s="287"/>
      <c r="BA16" s="288" t="str">
        <f t="shared" si="1"/>
        <v/>
      </c>
      <c r="BB16" s="288"/>
      <c r="BC16" s="288" t="str">
        <f t="shared" si="2"/>
        <v/>
      </c>
      <c r="BD16" s="288"/>
      <c r="BE16" s="288">
        <f t="shared" si="3"/>
        <v>0</v>
      </c>
      <c r="BF16" s="288"/>
      <c r="BH16" s="20">
        <f t="shared" si="30"/>
        <v>0</v>
      </c>
      <c r="BI16" s="20">
        <f t="shared" si="4"/>
        <v>0</v>
      </c>
      <c r="BJ16" s="20">
        <f t="shared" si="31"/>
        <v>0</v>
      </c>
      <c r="BK16" s="20">
        <f t="shared" si="5"/>
        <v>0</v>
      </c>
      <c r="BL16" s="20">
        <f t="shared" si="6"/>
        <v>0</v>
      </c>
      <c r="BM16" s="20">
        <f t="shared" si="32"/>
        <v>0</v>
      </c>
      <c r="BN16" s="20">
        <f t="shared" si="33"/>
        <v>0</v>
      </c>
      <c r="BO16" s="20">
        <f t="shared" si="7"/>
        <v>0</v>
      </c>
      <c r="BP16" s="20">
        <f t="shared" si="8"/>
        <v>0</v>
      </c>
      <c r="BQ16" s="20">
        <f t="shared" si="34"/>
        <v>0</v>
      </c>
      <c r="BR16" s="20">
        <f t="shared" si="9"/>
        <v>0</v>
      </c>
      <c r="BS16" s="20">
        <f t="shared" si="10"/>
        <v>0</v>
      </c>
      <c r="BT16" s="20">
        <f t="shared" si="11"/>
        <v>0</v>
      </c>
      <c r="BU16" s="20">
        <f t="shared" si="12"/>
        <v>0</v>
      </c>
      <c r="BV16" s="20">
        <f t="shared" si="13"/>
        <v>0</v>
      </c>
      <c r="BW16" s="20" t="str">
        <f t="shared" si="14"/>
        <v/>
      </c>
      <c r="BX16" s="20" t="str">
        <f t="shared" si="15"/>
        <v/>
      </c>
      <c r="BY16" s="168" t="str">
        <f t="shared" si="16"/>
        <v/>
      </c>
      <c r="BZ16" s="20"/>
      <c r="CA16" s="20" t="str">
        <f t="shared" si="17"/>
        <v/>
      </c>
      <c r="CB16" s="20" t="str">
        <f t="shared" si="18"/>
        <v/>
      </c>
      <c r="CC16" s="168" t="str">
        <f t="shared" si="19"/>
        <v/>
      </c>
      <c r="CD16" s="20"/>
      <c r="CE16" s="20" t="str">
        <f t="shared" si="20"/>
        <v/>
      </c>
      <c r="CF16" s="21" t="str">
        <f t="shared" si="21"/>
        <v/>
      </c>
      <c r="CG16" s="168" t="str">
        <f t="shared" si="22"/>
        <v/>
      </c>
      <c r="CH16" s="20"/>
      <c r="CI16" s="20" t="str">
        <f t="shared" si="23"/>
        <v/>
      </c>
      <c r="CJ16" s="20" t="str">
        <f t="shared" si="24"/>
        <v/>
      </c>
      <c r="CK16" s="168" t="str">
        <f t="shared" si="25"/>
        <v/>
      </c>
      <c r="CL16" s="20"/>
      <c r="CM16" s="20" t="str">
        <f t="shared" si="26"/>
        <v/>
      </c>
      <c r="CN16" s="55"/>
      <c r="CO16" s="7" t="s">
        <v>45</v>
      </c>
      <c r="CP16" s="47"/>
      <c r="CQ16" s="25"/>
      <c r="CS16" s="25"/>
      <c r="CU16" s="42"/>
      <c r="CW16" s="310" t="s">
        <v>95</v>
      </c>
      <c r="CX16" s="301"/>
      <c r="CY16" s="301" t="s">
        <v>96</v>
      </c>
      <c r="CZ16" s="301"/>
      <c r="DA16" s="301"/>
      <c r="DB16" s="301"/>
      <c r="DC16" s="301"/>
      <c r="DD16" s="301"/>
      <c r="DE16" s="303" t="s">
        <v>97</v>
      </c>
      <c r="DF16" s="304"/>
      <c r="DG16" s="304"/>
      <c r="DH16" s="304"/>
      <c r="DI16" s="304"/>
      <c r="DJ16" s="304"/>
      <c r="DK16" s="304"/>
      <c r="DL16" s="304"/>
      <c r="DM16" s="304"/>
      <c r="DN16" s="304"/>
      <c r="DO16" s="304"/>
      <c r="DP16" s="304"/>
      <c r="DQ16" s="304"/>
      <c r="DR16" s="304"/>
      <c r="DS16" s="304"/>
      <c r="DT16" s="304"/>
      <c r="DU16" s="304"/>
      <c r="DV16" s="305"/>
      <c r="EG16" s="46"/>
      <c r="EH16" s="225"/>
    </row>
    <row r="17" spans="1:138" ht="18.75" customHeight="1">
      <c r="C17" s="164" t="str">
        <f>IF(A20&gt;0,"＊4月から小学生になる方は年齢区分「6歳～39歳」を選択してください。","")</f>
        <v/>
      </c>
      <c r="AC17" s="26"/>
      <c r="AG17" s="26" t="s">
        <v>259</v>
      </c>
      <c r="AV17" s="159" t="s">
        <v>256</v>
      </c>
      <c r="AW17" s="97"/>
      <c r="BA17" s="306">
        <f>COUNTIF(BA9:BB16,"err")</f>
        <v>0</v>
      </c>
      <c r="BB17" s="306"/>
      <c r="BC17" s="306">
        <f>COUNTIF(BC9:BD16,"err")</f>
        <v>0</v>
      </c>
      <c r="BD17" s="306"/>
      <c r="BE17" s="307">
        <f>SUM(BE9:BF16)</f>
        <v>0</v>
      </c>
      <c r="BF17" s="306"/>
      <c r="BH17" s="27"/>
      <c r="BI17" s="27"/>
      <c r="BJ17" s="27"/>
      <c r="BK17" s="27"/>
      <c r="BL17" s="27"/>
      <c r="BM17" s="27"/>
      <c r="BN17" s="27"/>
      <c r="BO17" s="27"/>
      <c r="BP17" s="27"/>
      <c r="BQ17" s="27"/>
      <c r="BR17" s="27"/>
      <c r="BS17" s="27"/>
      <c r="BT17" s="27"/>
      <c r="BU17" s="27"/>
      <c r="BV17" s="27"/>
      <c r="BW17" s="27"/>
      <c r="BX17" s="27"/>
      <c r="BY17" s="171">
        <f>SUM(BY9:BY16)</f>
        <v>0</v>
      </c>
      <c r="BZ17" s="89">
        <f>IF(SUM(BX9:BX16)&gt;0,ir_byo,0)</f>
        <v>0</v>
      </c>
      <c r="CA17" s="83"/>
      <c r="CB17" s="83"/>
      <c r="CC17" s="171">
        <f>SUM(CC9:CC16)</f>
        <v>0</v>
      </c>
      <c r="CD17" s="89">
        <f>IF(SUM(CB9:CB16)&gt;0,si_byo,0)</f>
        <v>0</v>
      </c>
      <c r="CE17" s="83"/>
      <c r="CF17" s="83"/>
      <c r="CG17" s="170">
        <f>SUM(CG9:CG16)</f>
        <v>0</v>
      </c>
      <c r="CH17" s="89">
        <f>IF(SUM(CF9:CF16)&gt;0,kg_byo,0)</f>
        <v>0</v>
      </c>
      <c r="CI17" s="241"/>
      <c r="CJ17" s="241"/>
      <c r="CK17" s="170">
        <f>SUM(CK9:CK16)</f>
        <v>0</v>
      </c>
      <c r="CL17" s="89">
        <f>IF(SUM(CJ9:CJ16)&gt;0,BL6,0)</f>
        <v>0</v>
      </c>
      <c r="CM17" s="170">
        <f>SUM(CM9:CM16)</f>
        <v>0</v>
      </c>
      <c r="CN17" s="55"/>
      <c r="CO17" s="7" t="s">
        <v>47</v>
      </c>
      <c r="CP17" s="47"/>
      <c r="CQ17" s="25" t="s">
        <v>75</v>
      </c>
      <c r="CR17" s="56" t="s">
        <v>79</v>
      </c>
      <c r="CS17" s="57" t="s">
        <v>80</v>
      </c>
      <c r="CT17" s="56" t="s">
        <v>81</v>
      </c>
      <c r="CU17" s="59" t="s">
        <v>82</v>
      </c>
      <c r="CW17" s="311"/>
      <c r="CX17" s="302"/>
      <c r="CY17" s="302"/>
      <c r="CZ17" s="302"/>
      <c r="DA17" s="302"/>
      <c r="DB17" s="302"/>
      <c r="DC17" s="302"/>
      <c r="DD17" s="302"/>
      <c r="DE17" s="308" t="s">
        <v>98</v>
      </c>
      <c r="DF17" s="308"/>
      <c r="DG17" s="308"/>
      <c r="DH17" s="308"/>
      <c r="DI17" s="308"/>
      <c r="DJ17" s="308"/>
      <c r="DK17" s="308" t="s">
        <v>99</v>
      </c>
      <c r="DL17" s="308"/>
      <c r="DM17" s="308"/>
      <c r="DN17" s="308"/>
      <c r="DO17" s="308"/>
      <c r="DP17" s="308"/>
      <c r="DQ17" s="308" t="s">
        <v>100</v>
      </c>
      <c r="DR17" s="308"/>
      <c r="DS17" s="308"/>
      <c r="DT17" s="308"/>
      <c r="DU17" s="308"/>
      <c r="DV17" s="309"/>
      <c r="EG17" s="46"/>
      <c r="EH17" s="225"/>
    </row>
    <row r="18" spans="1:138" ht="18.75" customHeight="1">
      <c r="C18" s="163" t="str">
        <f>IF(BA17&gt;=1,"error( ﾟДﾟ)∑ 　調整控除は給与収入850万円以上の方が対象です。","")</f>
        <v/>
      </c>
      <c r="AA18" s="124"/>
      <c r="AB18" s="27"/>
      <c r="AC18" s="124"/>
      <c r="AD18" s="27"/>
      <c r="AE18" s="27"/>
      <c r="AF18" s="27"/>
      <c r="AG18" s="27"/>
      <c r="AH18" s="27"/>
      <c r="AI18" s="136" t="s">
        <v>253</v>
      </c>
      <c r="AJ18" s="137"/>
      <c r="AK18" s="137"/>
      <c r="AL18" s="137"/>
      <c r="AM18" s="137"/>
      <c r="AN18" s="137"/>
      <c r="AO18" s="137"/>
      <c r="AP18" s="137"/>
      <c r="AQ18" s="137"/>
      <c r="AR18" s="137"/>
      <c r="AS18" s="137"/>
      <c r="AT18" s="138"/>
      <c r="AU18" s="27"/>
      <c r="AV18" s="27"/>
      <c r="AW18" s="98"/>
      <c r="BH18" s="125"/>
      <c r="BI18" s="27"/>
      <c r="BJ18" s="27"/>
      <c r="BK18" s="27"/>
      <c r="BL18" s="27"/>
      <c r="BM18" s="27"/>
      <c r="BO18" s="27"/>
      <c r="BP18" s="27"/>
      <c r="BQ18" s="27"/>
      <c r="BR18" s="27"/>
      <c r="BS18" s="27"/>
      <c r="BT18" s="27"/>
      <c r="BU18" s="27"/>
      <c r="BV18" s="27"/>
      <c r="BW18" s="27"/>
      <c r="BX18" s="27"/>
      <c r="BY18" s="27"/>
      <c r="BZ18" s="27"/>
      <c r="CA18" s="27"/>
      <c r="CB18" s="27"/>
      <c r="CC18" s="27"/>
      <c r="CD18" s="27"/>
      <c r="CE18" s="27"/>
      <c r="CF18" s="91">
        <f>COUNTIF(CF9:CF16,"&gt;0")</f>
        <v>0</v>
      </c>
      <c r="CG18" s="165"/>
      <c r="CH18" s="27"/>
      <c r="CI18" s="27"/>
      <c r="CJ18" s="91">
        <f>COUNTIF(CJ9:CJ16,"&gt;0")</f>
        <v>0</v>
      </c>
      <c r="CK18" s="27"/>
      <c r="CL18" s="27"/>
      <c r="CM18" s="27"/>
      <c r="CN18" s="55"/>
      <c r="CO18" s="7" t="s">
        <v>49</v>
      </c>
      <c r="CP18" s="47">
        <v>0</v>
      </c>
      <c r="CQ18" s="9">
        <v>0</v>
      </c>
      <c r="CR18" s="28"/>
      <c r="CS18" s="29">
        <v>600000</v>
      </c>
      <c r="CT18" s="29">
        <v>500000</v>
      </c>
      <c r="CU18" s="11">
        <v>400000</v>
      </c>
      <c r="CW18" s="324" t="s">
        <v>131</v>
      </c>
      <c r="CX18" s="325"/>
      <c r="CY18" s="321" t="s">
        <v>101</v>
      </c>
      <c r="CZ18" s="322"/>
      <c r="DA18" s="322"/>
      <c r="DB18" s="322"/>
      <c r="DC18" s="322"/>
      <c r="DD18" s="323"/>
      <c r="DE18" s="313" t="s">
        <v>102</v>
      </c>
      <c r="DF18" s="313"/>
      <c r="DG18" s="313"/>
      <c r="DH18" s="313"/>
      <c r="DI18" s="313"/>
      <c r="DJ18" s="313"/>
      <c r="DK18" s="313" t="s">
        <v>103</v>
      </c>
      <c r="DL18" s="313"/>
      <c r="DM18" s="313"/>
      <c r="DN18" s="313"/>
      <c r="DO18" s="313"/>
      <c r="DP18" s="313"/>
      <c r="DQ18" s="313" t="s">
        <v>104</v>
      </c>
      <c r="DR18" s="313"/>
      <c r="DS18" s="313"/>
      <c r="DT18" s="313"/>
      <c r="DU18" s="313"/>
      <c r="DV18" s="314"/>
      <c r="EH18" s="225"/>
    </row>
    <row r="19" spans="1:138" ht="18.75" customHeight="1">
      <c r="C19" s="163" t="str">
        <f>IF(BC17&gt;=1,"error( ﾟДﾟ)∑ 　非自発は６５歳未満の方が対象です。","")</f>
        <v/>
      </c>
      <c r="AB19" s="124"/>
      <c r="AC19" s="124"/>
      <c r="AD19" s="27"/>
      <c r="AE19" s="27"/>
      <c r="AF19" s="27"/>
      <c r="AG19" s="27"/>
      <c r="AH19" s="27"/>
      <c r="AI19" s="139"/>
      <c r="AJ19" s="97" t="s">
        <v>184</v>
      </c>
      <c r="AK19" s="32"/>
      <c r="AL19" s="32"/>
      <c r="AM19" s="32"/>
      <c r="AN19" s="32"/>
      <c r="AO19" s="32"/>
      <c r="AP19" s="32"/>
      <c r="AQ19" s="32"/>
      <c r="AR19" s="32"/>
      <c r="AS19" s="32"/>
      <c r="AT19" s="33"/>
      <c r="AU19" s="27"/>
      <c r="AV19" s="27"/>
      <c r="AW19" s="98"/>
      <c r="BH19" s="125"/>
      <c r="BI19" s="27"/>
      <c r="BJ19" s="27"/>
      <c r="BK19" s="27"/>
      <c r="BL19" s="27"/>
      <c r="BM19" s="27"/>
      <c r="BO19" s="27"/>
      <c r="BP19" s="27"/>
      <c r="BQ19" s="27"/>
      <c r="BR19" s="27"/>
      <c r="BS19" s="27"/>
      <c r="BT19" s="27"/>
      <c r="BU19" s="27"/>
      <c r="BV19" s="27"/>
      <c r="BW19" s="27"/>
      <c r="BX19" s="27"/>
      <c r="BY19" s="27"/>
      <c r="BZ19" s="27"/>
      <c r="CA19" s="27"/>
      <c r="CB19" s="27"/>
      <c r="CC19" s="27"/>
      <c r="CD19" s="27"/>
      <c r="CE19" s="27"/>
      <c r="CF19" s="27"/>
      <c r="CG19" s="27"/>
      <c r="CH19" s="123"/>
      <c r="CI19" s="240"/>
      <c r="CJ19" s="240"/>
      <c r="CK19" s="240"/>
      <c r="CL19" s="240"/>
      <c r="CM19" s="240"/>
      <c r="CN19" s="53"/>
      <c r="CO19" s="7" t="s">
        <v>51</v>
      </c>
      <c r="CP19" s="47">
        <v>1</v>
      </c>
      <c r="CQ19" s="13">
        <v>1300000</v>
      </c>
      <c r="CR19" s="30">
        <v>0.75</v>
      </c>
      <c r="CS19" s="31">
        <v>275000</v>
      </c>
      <c r="CT19" s="31">
        <v>175000</v>
      </c>
      <c r="CU19" s="15">
        <v>75000</v>
      </c>
      <c r="CW19" s="326"/>
      <c r="CX19" s="327"/>
      <c r="CY19" s="321" t="s">
        <v>105</v>
      </c>
      <c r="CZ19" s="322"/>
      <c r="DA19" s="322"/>
      <c r="DB19" s="322"/>
      <c r="DC19" s="322"/>
      <c r="DD19" s="323"/>
      <c r="DE19" s="313" t="s">
        <v>106</v>
      </c>
      <c r="DF19" s="313"/>
      <c r="DG19" s="313"/>
      <c r="DH19" s="313"/>
      <c r="DI19" s="313"/>
      <c r="DJ19" s="313"/>
      <c r="DK19" s="313" t="s">
        <v>107</v>
      </c>
      <c r="DL19" s="313"/>
      <c r="DM19" s="313"/>
      <c r="DN19" s="313"/>
      <c r="DO19" s="313"/>
      <c r="DP19" s="313"/>
      <c r="DQ19" s="313" t="s">
        <v>108</v>
      </c>
      <c r="DR19" s="313"/>
      <c r="DS19" s="313"/>
      <c r="DT19" s="313"/>
      <c r="DU19" s="313"/>
      <c r="DV19" s="314"/>
      <c r="EH19" s="225"/>
    </row>
    <row r="20" spans="1:138" ht="18.75" customHeight="1" thickBot="1">
      <c r="A20" s="162">
        <f>COUNTIF((F9:K16),age_5)</f>
        <v>0</v>
      </c>
      <c r="C20" s="163" t="str">
        <f>IF(BE17&gt;=2,"error( ﾟДﾟ)∑ 　擬制世帯主は一人の方が対象です。","")</f>
        <v/>
      </c>
      <c r="AA20" s="124"/>
      <c r="AB20" s="124"/>
      <c r="AC20" s="124"/>
      <c r="AD20" s="27"/>
      <c r="AE20" s="27"/>
      <c r="AF20" s="27"/>
      <c r="AG20" s="27"/>
      <c r="AH20" s="27"/>
      <c r="AI20" s="139"/>
      <c r="AJ20" s="135"/>
      <c r="AK20" s="38" t="s">
        <v>185</v>
      </c>
      <c r="AL20" s="38"/>
      <c r="AM20" s="38"/>
      <c r="AN20" s="38"/>
      <c r="AO20" s="38"/>
      <c r="AP20" s="38"/>
      <c r="AQ20" s="333">
        <f>ir_syt</f>
        <v>8.6499999999999994E-2</v>
      </c>
      <c r="AR20" s="333"/>
      <c r="AS20" s="333"/>
      <c r="AT20" s="39"/>
      <c r="AU20" s="27"/>
      <c r="AV20" s="27"/>
      <c r="AW20" s="98"/>
      <c r="BH20" s="125"/>
      <c r="BI20" s="27"/>
      <c r="BJ20" s="27"/>
      <c r="BK20" s="27"/>
      <c r="BL20" s="27"/>
      <c r="BM20" s="27"/>
      <c r="BO20" s="27"/>
      <c r="BP20" s="27"/>
      <c r="BQ20" s="27"/>
      <c r="BR20" s="27"/>
      <c r="BS20" s="27"/>
      <c r="BT20" s="27"/>
      <c r="BU20" s="27"/>
      <c r="BV20" s="27"/>
      <c r="BW20" s="26" t="s">
        <v>134</v>
      </c>
      <c r="BX20" s="26" t="s">
        <v>135</v>
      </c>
      <c r="BY20" s="26"/>
      <c r="BZ20" s="27"/>
      <c r="CA20" s="27"/>
      <c r="CH20" s="42"/>
      <c r="CI20" s="41"/>
      <c r="CJ20" s="41"/>
      <c r="CK20" s="41"/>
      <c r="CL20" s="41"/>
      <c r="CM20" s="41"/>
      <c r="CN20" s="53"/>
      <c r="CO20" s="7" t="s">
        <v>53</v>
      </c>
      <c r="CP20" s="47">
        <v>2</v>
      </c>
      <c r="CQ20" s="13">
        <v>4100000</v>
      </c>
      <c r="CR20" s="30">
        <v>0.85</v>
      </c>
      <c r="CS20" s="31">
        <v>685000</v>
      </c>
      <c r="CT20" s="31">
        <v>585000</v>
      </c>
      <c r="CU20" s="15">
        <v>485000</v>
      </c>
      <c r="CW20" s="326"/>
      <c r="CX20" s="327"/>
      <c r="CY20" s="321" t="s">
        <v>109</v>
      </c>
      <c r="CZ20" s="322"/>
      <c r="DA20" s="322"/>
      <c r="DB20" s="322"/>
      <c r="DC20" s="322"/>
      <c r="DD20" s="323"/>
      <c r="DE20" s="313" t="s">
        <v>110</v>
      </c>
      <c r="DF20" s="313"/>
      <c r="DG20" s="313"/>
      <c r="DH20" s="313"/>
      <c r="DI20" s="313"/>
      <c r="DJ20" s="313"/>
      <c r="DK20" s="313" t="s">
        <v>111</v>
      </c>
      <c r="DL20" s="313"/>
      <c r="DM20" s="313"/>
      <c r="DN20" s="313"/>
      <c r="DO20" s="313"/>
      <c r="DP20" s="313"/>
      <c r="DQ20" s="313" t="s">
        <v>112</v>
      </c>
      <c r="DR20" s="313"/>
      <c r="DS20" s="313"/>
      <c r="DT20" s="313"/>
      <c r="DU20" s="313"/>
      <c r="DV20" s="314"/>
    </row>
    <row r="21" spans="1:138" ht="18.75" customHeight="1" thickBot="1">
      <c r="A21" s="156"/>
      <c r="B21" s="156" t="s">
        <v>197</v>
      </c>
      <c r="C21" s="157" t="s">
        <v>380</v>
      </c>
      <c r="D21" s="156"/>
      <c r="E21" s="156"/>
      <c r="F21" s="156"/>
      <c r="G21" s="156"/>
      <c r="H21" s="156"/>
      <c r="I21" s="156"/>
      <c r="J21" s="156"/>
      <c r="K21" s="156"/>
      <c r="L21" s="156"/>
      <c r="M21" s="156"/>
      <c r="N21" s="156"/>
      <c r="O21" s="156"/>
      <c r="R21" s="155" t="s">
        <v>178</v>
      </c>
      <c r="S21" s="318">
        <f>IF(kanyu="","",L34+Q34+V34+AA34)</f>
        <v>0</v>
      </c>
      <c r="T21" s="319"/>
      <c r="U21" s="319"/>
      <c r="V21" s="319"/>
      <c r="W21" s="319"/>
      <c r="X21" s="320"/>
      <c r="Y21" s="1" t="s">
        <v>59</v>
      </c>
      <c r="AA21" s="124"/>
      <c r="AB21" s="124"/>
      <c r="AC21" s="124"/>
      <c r="AD21" s="27"/>
      <c r="AE21" s="27"/>
      <c r="AF21" s="27"/>
      <c r="AG21" s="27"/>
      <c r="AH21" s="27"/>
      <c r="AI21" s="139"/>
      <c r="AJ21" s="97" t="s">
        <v>186</v>
      </c>
      <c r="AK21" s="32"/>
      <c r="AL21" s="32"/>
      <c r="AM21" s="32"/>
      <c r="AN21" s="32"/>
      <c r="AO21" s="32"/>
      <c r="AP21" s="32"/>
      <c r="AQ21" s="32"/>
      <c r="AR21" s="32"/>
      <c r="AS21" s="32"/>
      <c r="AT21" s="33"/>
      <c r="AU21" s="27"/>
      <c r="AV21" s="27"/>
      <c r="AW21" s="98"/>
      <c r="BH21" s="125"/>
      <c r="BI21" s="27"/>
      <c r="BJ21" s="27"/>
      <c r="BK21" s="27"/>
      <c r="BL21" s="27"/>
      <c r="BM21" s="27"/>
      <c r="BO21" s="27"/>
      <c r="BP21" s="27"/>
      <c r="BQ21" s="27"/>
      <c r="BR21" s="27"/>
      <c r="BS21" s="27"/>
      <c r="BT21" s="27"/>
      <c r="BU21" s="27"/>
      <c r="BV21" s="27"/>
      <c r="BW21" s="84">
        <f>SUM(BK9:BK16)</f>
        <v>0</v>
      </c>
      <c r="BX21" s="84">
        <f>IF(SUM(BJ9:BJ16)=0,1,SUM(BJ9:BJ16))</f>
        <v>1</v>
      </c>
      <c r="BY21" s="166"/>
      <c r="BZ21" s="27"/>
      <c r="CA21" s="27"/>
      <c r="CH21" s="42"/>
      <c r="CI21" s="41"/>
      <c r="CJ21" s="41"/>
      <c r="CK21" s="41"/>
      <c r="CL21" s="41"/>
      <c r="CM21" s="41"/>
      <c r="CN21" s="53"/>
      <c r="CO21" s="7" t="s">
        <v>55</v>
      </c>
      <c r="CP21" s="47">
        <v>3</v>
      </c>
      <c r="CQ21" s="13">
        <v>7700000</v>
      </c>
      <c r="CR21" s="30">
        <v>0.95</v>
      </c>
      <c r="CS21" s="31">
        <v>1455000</v>
      </c>
      <c r="CT21" s="31">
        <v>1355000</v>
      </c>
      <c r="CU21" s="15">
        <v>1255000</v>
      </c>
      <c r="CW21" s="326"/>
      <c r="CX21" s="327"/>
      <c r="CY21" s="321" t="s">
        <v>113</v>
      </c>
      <c r="CZ21" s="322"/>
      <c r="DA21" s="322"/>
      <c r="DB21" s="322"/>
      <c r="DC21" s="322"/>
      <c r="DD21" s="323"/>
      <c r="DE21" s="313" t="s">
        <v>114</v>
      </c>
      <c r="DF21" s="313"/>
      <c r="DG21" s="313"/>
      <c r="DH21" s="313"/>
      <c r="DI21" s="313"/>
      <c r="DJ21" s="313"/>
      <c r="DK21" s="313" t="s">
        <v>115</v>
      </c>
      <c r="DL21" s="313"/>
      <c r="DM21" s="313"/>
      <c r="DN21" s="313"/>
      <c r="DO21" s="313"/>
      <c r="DP21" s="313"/>
      <c r="DQ21" s="313" t="s">
        <v>116</v>
      </c>
      <c r="DR21" s="313"/>
      <c r="DS21" s="313"/>
      <c r="DT21" s="313"/>
      <c r="DU21" s="313"/>
      <c r="DV21" s="314"/>
      <c r="EH21" s="46"/>
    </row>
    <row r="22" spans="1:138" ht="18.75" customHeight="1">
      <c r="R22" s="132" t="s">
        <v>179</v>
      </c>
      <c r="S22" s="330">
        <f>S21/LEFT(kanyu,LEN(kanyu)-2)</f>
        <v>0</v>
      </c>
      <c r="T22" s="331"/>
      <c r="U22" s="331"/>
      <c r="V22" s="331"/>
      <c r="W22" s="331"/>
      <c r="X22" s="332"/>
      <c r="Y22" s="1" t="s">
        <v>59</v>
      </c>
      <c r="AA22" s="124"/>
      <c r="AB22" s="124"/>
      <c r="AC22" s="124"/>
      <c r="AD22" s="27"/>
      <c r="AE22" s="27"/>
      <c r="AF22" s="27"/>
      <c r="AG22" s="27"/>
      <c r="AH22" s="27"/>
      <c r="AI22" s="139"/>
      <c r="AJ22" s="135"/>
      <c r="AK22" s="312">
        <f>ir_kin</f>
        <v>29700</v>
      </c>
      <c r="AL22" s="312"/>
      <c r="AM22" s="312"/>
      <c r="AN22" s="38" t="s">
        <v>59</v>
      </c>
      <c r="AO22" s="38" t="s">
        <v>64</v>
      </c>
      <c r="AP22" s="38" t="s">
        <v>67</v>
      </c>
      <c r="AQ22" s="38"/>
      <c r="AR22" s="38"/>
      <c r="AS22" s="38"/>
      <c r="AT22" s="39"/>
      <c r="AU22" s="27"/>
      <c r="AV22" s="27"/>
      <c r="AW22" s="98"/>
      <c r="BH22" s="27"/>
      <c r="BI22" s="27"/>
      <c r="BJ22" s="27"/>
      <c r="BK22" s="27"/>
      <c r="BL22" s="27"/>
      <c r="BM22" s="27"/>
      <c r="BN22" s="27"/>
      <c r="BO22" s="27"/>
      <c r="BP22" s="27"/>
      <c r="BQ22" s="27"/>
      <c r="BR22" s="27"/>
      <c r="BS22" s="27"/>
      <c r="BT22" s="27"/>
      <c r="BU22" s="27"/>
      <c r="BV22" s="26" t="s">
        <v>140</v>
      </c>
      <c r="BW22" s="90" t="s">
        <v>136</v>
      </c>
      <c r="BX22" s="90" t="s">
        <v>137</v>
      </c>
      <c r="BY22" s="90" t="s">
        <v>138</v>
      </c>
      <c r="CA22" s="27"/>
      <c r="CH22" s="42"/>
      <c r="CI22" s="41"/>
      <c r="CJ22" s="41"/>
      <c r="CK22" s="41"/>
      <c r="CL22" s="41"/>
      <c r="CM22" s="41"/>
      <c r="CO22" s="7" t="s">
        <v>56</v>
      </c>
      <c r="CP22" s="47">
        <v>4</v>
      </c>
      <c r="CQ22" s="13">
        <v>10000000</v>
      </c>
      <c r="CR22" s="30"/>
      <c r="CS22" s="31">
        <v>1955000</v>
      </c>
      <c r="CT22" s="31">
        <v>1855000</v>
      </c>
      <c r="CU22" s="15">
        <v>1755000</v>
      </c>
      <c r="CW22" s="328"/>
      <c r="CX22" s="329"/>
      <c r="CY22" s="321" t="s">
        <v>117</v>
      </c>
      <c r="CZ22" s="322"/>
      <c r="DA22" s="322"/>
      <c r="DB22" s="322"/>
      <c r="DC22" s="322"/>
      <c r="DD22" s="323"/>
      <c r="DE22" s="313" t="s">
        <v>118</v>
      </c>
      <c r="DF22" s="313"/>
      <c r="DG22" s="313"/>
      <c r="DH22" s="313"/>
      <c r="DI22" s="313"/>
      <c r="DJ22" s="313"/>
      <c r="DK22" s="313" t="s">
        <v>119</v>
      </c>
      <c r="DL22" s="313"/>
      <c r="DM22" s="313"/>
      <c r="DN22" s="313"/>
      <c r="DO22" s="313"/>
      <c r="DP22" s="313"/>
      <c r="DQ22" s="313" t="s">
        <v>120</v>
      </c>
      <c r="DR22" s="313"/>
      <c r="DS22" s="313"/>
      <c r="DT22" s="313"/>
      <c r="DU22" s="313"/>
      <c r="DV22" s="314"/>
    </row>
    <row r="23" spans="1:138" ht="18.75" customHeight="1">
      <c r="C23" s="122" t="s">
        <v>60</v>
      </c>
      <c r="AC23" s="124"/>
      <c r="AI23" s="139"/>
      <c r="AJ23" s="97" t="s">
        <v>187</v>
      </c>
      <c r="AK23" s="32"/>
      <c r="AL23" s="32"/>
      <c r="AM23" s="32"/>
      <c r="AN23" s="32"/>
      <c r="AO23" s="32"/>
      <c r="AP23" s="32"/>
      <c r="AQ23" s="32"/>
      <c r="AR23" s="32"/>
      <c r="AS23" s="32"/>
      <c r="AT23" s="33"/>
      <c r="AW23" s="98"/>
      <c r="BH23" s="27"/>
      <c r="BI23" s="27"/>
      <c r="BJ23" s="27"/>
      <c r="BK23" s="27"/>
      <c r="BL23" s="27"/>
      <c r="BM23" s="27"/>
      <c r="BN23" s="27"/>
      <c r="BO23" s="27"/>
      <c r="BP23" s="27"/>
      <c r="BQ23" s="27"/>
      <c r="BR23" s="27"/>
      <c r="BS23" s="27"/>
      <c r="BT23" s="27"/>
      <c r="BU23" s="27"/>
      <c r="BV23" s="26" t="s">
        <v>139</v>
      </c>
      <c r="BW23" s="84">
        <f>IF(SUM(BX9:BX16)&gt;0,430000+(100000*(BX21-1)),0)</f>
        <v>0</v>
      </c>
      <c r="BX23" s="84" t="b">
        <f>IF(SUM(BX9:BX16)&gt;0,BW21*305000+430000+(100000*(BX21-1)))</f>
        <v>0</v>
      </c>
      <c r="BY23" s="84" t="b">
        <f>IF(SUM(BX9:BX16)&gt;0,BW21*560000+430000+(100000*(BX21-1)))</f>
        <v>0</v>
      </c>
      <c r="CA23" s="27"/>
      <c r="CH23" s="42"/>
      <c r="CI23" s="41"/>
      <c r="CJ23" s="41"/>
      <c r="CK23" s="41"/>
      <c r="CL23" s="41"/>
      <c r="CM23" s="41"/>
      <c r="CO23" s="12" t="s">
        <v>57</v>
      </c>
      <c r="CP23" s="47">
        <v>0</v>
      </c>
      <c r="CQ23" s="13">
        <v>0</v>
      </c>
      <c r="CR23" s="30"/>
      <c r="CS23" s="31">
        <v>1100000</v>
      </c>
      <c r="CT23" s="31">
        <v>1000000</v>
      </c>
      <c r="CU23" s="15">
        <v>900000</v>
      </c>
      <c r="CW23" s="337" t="s">
        <v>132</v>
      </c>
      <c r="CX23" s="302"/>
      <c r="CY23" s="321" t="s">
        <v>121</v>
      </c>
      <c r="CZ23" s="322"/>
      <c r="DA23" s="322"/>
      <c r="DB23" s="322"/>
      <c r="DC23" s="322"/>
      <c r="DD23" s="323"/>
      <c r="DE23" s="313" t="s">
        <v>122</v>
      </c>
      <c r="DF23" s="313"/>
      <c r="DG23" s="313"/>
      <c r="DH23" s="313"/>
      <c r="DI23" s="313"/>
      <c r="DJ23" s="313"/>
      <c r="DK23" s="313" t="s">
        <v>123</v>
      </c>
      <c r="DL23" s="313"/>
      <c r="DM23" s="313"/>
      <c r="DN23" s="313"/>
      <c r="DO23" s="313"/>
      <c r="DP23" s="313"/>
      <c r="DQ23" s="313" t="s">
        <v>124</v>
      </c>
      <c r="DR23" s="313"/>
      <c r="DS23" s="313"/>
      <c r="DT23" s="313"/>
      <c r="DU23" s="313"/>
      <c r="DV23" s="314"/>
    </row>
    <row r="24" spans="1:138" ht="18.75" customHeight="1">
      <c r="C24" s="272" t="s">
        <v>61</v>
      </c>
      <c r="D24" s="272"/>
      <c r="E24" s="272"/>
      <c r="F24" s="272"/>
      <c r="G24" s="272"/>
      <c r="H24" s="272"/>
      <c r="I24" s="272"/>
      <c r="J24" s="272"/>
      <c r="K24" s="272"/>
      <c r="L24" s="272" t="s">
        <v>58</v>
      </c>
      <c r="M24" s="272"/>
      <c r="N24" s="272"/>
      <c r="O24" s="272"/>
      <c r="P24" s="269"/>
      <c r="Q24" s="272" t="s">
        <v>62</v>
      </c>
      <c r="R24" s="272"/>
      <c r="S24" s="272"/>
      <c r="T24" s="272"/>
      <c r="U24" s="272"/>
      <c r="V24" s="271" t="s">
        <v>63</v>
      </c>
      <c r="W24" s="272"/>
      <c r="X24" s="272"/>
      <c r="Y24" s="272"/>
      <c r="Z24" s="272"/>
      <c r="AA24" s="271" t="s">
        <v>381</v>
      </c>
      <c r="AB24" s="272"/>
      <c r="AC24" s="272"/>
      <c r="AD24" s="272"/>
      <c r="AE24" s="272"/>
      <c r="AI24" s="139"/>
      <c r="AJ24" s="98"/>
      <c r="AK24" s="344">
        <f>ir_byo</f>
        <v>24200</v>
      </c>
      <c r="AL24" s="344"/>
      <c r="AM24" s="344"/>
      <c r="AN24" s="41" t="s">
        <v>59</v>
      </c>
      <c r="AO24" s="41"/>
      <c r="AP24" s="41"/>
      <c r="AQ24" s="41"/>
      <c r="AR24" s="41"/>
      <c r="AS24" s="41"/>
      <c r="AT24" s="42"/>
      <c r="BH24" s="27"/>
      <c r="BI24" s="27"/>
      <c r="BJ24" s="27"/>
      <c r="BK24" s="27"/>
      <c r="BL24" s="27"/>
      <c r="BM24" s="27"/>
      <c r="BN24" s="27"/>
      <c r="BO24" s="27"/>
      <c r="BP24" s="27"/>
      <c r="BQ24" s="27"/>
      <c r="BR24" s="27"/>
      <c r="BS24" s="27"/>
      <c r="BT24" s="27"/>
      <c r="BU24" s="27"/>
      <c r="BV24" s="26" t="s">
        <v>140</v>
      </c>
      <c r="BW24" s="86" t="str">
        <f>IF(BW21&gt;0,IF(BW25&lt;=BW23,"7割",IF(BW25&lt;=BX23,"5割",IF(BW25&lt;=BY23,"2割",""))),"")</f>
        <v/>
      </c>
      <c r="BX24" s="85"/>
      <c r="BY24" s="85"/>
      <c r="BZ24" s="85"/>
      <c r="CA24" s="27"/>
      <c r="CB24" s="27"/>
      <c r="CC24" s="27"/>
      <c r="CD24" s="27"/>
      <c r="CE24" s="27"/>
      <c r="CF24" s="27"/>
      <c r="CG24" s="27"/>
      <c r="CH24" s="123"/>
      <c r="CI24" s="240"/>
      <c r="CJ24" s="240"/>
      <c r="CK24" s="240"/>
      <c r="CL24" s="240"/>
      <c r="CM24" s="240"/>
      <c r="CO24" s="27"/>
      <c r="CP24" s="47">
        <v>1</v>
      </c>
      <c r="CQ24" s="13">
        <v>3300000</v>
      </c>
      <c r="CR24" s="30">
        <v>0.75</v>
      </c>
      <c r="CS24" s="31">
        <v>275000</v>
      </c>
      <c r="CT24" s="31">
        <v>175000</v>
      </c>
      <c r="CU24" s="15">
        <v>75000</v>
      </c>
      <c r="CW24" s="311"/>
      <c r="CX24" s="302"/>
      <c r="CY24" s="321" t="s">
        <v>125</v>
      </c>
      <c r="CZ24" s="322"/>
      <c r="DA24" s="322"/>
      <c r="DB24" s="322"/>
      <c r="DC24" s="322"/>
      <c r="DD24" s="323"/>
      <c r="DE24" s="313" t="s">
        <v>126</v>
      </c>
      <c r="DF24" s="313"/>
      <c r="DG24" s="313"/>
      <c r="DH24" s="313"/>
      <c r="DI24" s="313"/>
      <c r="DJ24" s="313"/>
      <c r="DK24" s="313" t="s">
        <v>127</v>
      </c>
      <c r="DL24" s="313"/>
      <c r="DM24" s="313"/>
      <c r="DN24" s="313"/>
      <c r="DO24" s="313"/>
      <c r="DP24" s="313"/>
      <c r="DQ24" s="313" t="s">
        <v>128</v>
      </c>
      <c r="DR24" s="313"/>
      <c r="DS24" s="313"/>
      <c r="DT24" s="313"/>
      <c r="DU24" s="313"/>
      <c r="DV24" s="314"/>
    </row>
    <row r="25" spans="1:138" ht="18.75" customHeight="1">
      <c r="C25" s="315" t="s">
        <v>65</v>
      </c>
      <c r="D25" s="315"/>
      <c r="E25" s="315"/>
      <c r="F25" s="315"/>
      <c r="G25" s="315"/>
      <c r="H25" s="315"/>
      <c r="I25" s="315"/>
      <c r="J25" s="315"/>
      <c r="K25" s="315"/>
      <c r="L25" s="316">
        <f>IF(kanyu="","",SUM(AS9:AV16))</f>
        <v>0</v>
      </c>
      <c r="M25" s="317"/>
      <c r="N25" s="317"/>
      <c r="O25" s="317"/>
      <c r="P25" s="32" t="s">
        <v>59</v>
      </c>
      <c r="Q25" s="316">
        <f>IF(kanyu="","",SUM(AS9:AV16))</f>
        <v>0</v>
      </c>
      <c r="R25" s="317"/>
      <c r="S25" s="317"/>
      <c r="T25" s="317"/>
      <c r="U25" s="33" t="s">
        <v>59</v>
      </c>
      <c r="V25" s="317">
        <f>IF(kanyu="","",SUM(AW9:AZ16))</f>
        <v>0</v>
      </c>
      <c r="W25" s="317"/>
      <c r="X25" s="317"/>
      <c r="Y25" s="317"/>
      <c r="Z25" s="33" t="s">
        <v>59</v>
      </c>
      <c r="AA25" s="317">
        <f>IF(kanyu="","",SUM(AS9:AV16))</f>
        <v>0</v>
      </c>
      <c r="AB25" s="317"/>
      <c r="AC25" s="317"/>
      <c r="AD25" s="317"/>
      <c r="AE25" s="33" t="s">
        <v>59</v>
      </c>
      <c r="AF25" s="231"/>
      <c r="AI25" s="136" t="s">
        <v>182</v>
      </c>
      <c r="AJ25" s="137"/>
      <c r="AK25" s="137"/>
      <c r="AL25" s="137"/>
      <c r="AM25" s="137"/>
      <c r="AN25" s="137"/>
      <c r="AO25" s="137"/>
      <c r="AP25" s="137"/>
      <c r="AQ25" s="137"/>
      <c r="AR25" s="137"/>
      <c r="AS25" s="137"/>
      <c r="AT25" s="138"/>
      <c r="BL25" s="27"/>
      <c r="BM25" s="27"/>
      <c r="BN25" s="27"/>
      <c r="BO25" s="27"/>
      <c r="BP25" s="27"/>
      <c r="BQ25" s="27"/>
      <c r="BR25" s="27"/>
      <c r="BS25" s="27"/>
      <c r="BT25" s="27"/>
      <c r="BU25" s="27"/>
      <c r="BV25" s="26" t="s">
        <v>141</v>
      </c>
      <c r="BW25" s="84">
        <f>SUM(BR9:BR16)</f>
        <v>0</v>
      </c>
      <c r="BX25" s="85"/>
      <c r="BY25" s="85"/>
      <c r="BZ25" s="85"/>
      <c r="CA25" s="27"/>
      <c r="CB25" s="27"/>
      <c r="CC25" s="27"/>
      <c r="CD25" s="27"/>
      <c r="CE25" s="27"/>
      <c r="CF25" s="27"/>
      <c r="CG25" s="27"/>
      <c r="CH25" s="123"/>
      <c r="CI25" s="240"/>
      <c r="CJ25" s="240"/>
      <c r="CK25" s="240"/>
      <c r="CL25" s="240"/>
      <c r="CM25" s="240"/>
      <c r="CO25" s="27"/>
      <c r="CP25" s="47">
        <v>2</v>
      </c>
      <c r="CQ25" s="13">
        <v>4100000</v>
      </c>
      <c r="CR25" s="30">
        <v>0.85</v>
      </c>
      <c r="CS25" s="31">
        <v>685000</v>
      </c>
      <c r="CT25" s="31">
        <v>585000</v>
      </c>
      <c r="CU25" s="15">
        <v>485000</v>
      </c>
      <c r="CW25" s="311"/>
      <c r="CX25" s="302"/>
      <c r="CY25" s="321" t="s">
        <v>109</v>
      </c>
      <c r="CZ25" s="322"/>
      <c r="DA25" s="322"/>
      <c r="DB25" s="322"/>
      <c r="DC25" s="322"/>
      <c r="DD25" s="323"/>
      <c r="DE25" s="313" t="s">
        <v>110</v>
      </c>
      <c r="DF25" s="313"/>
      <c r="DG25" s="313"/>
      <c r="DH25" s="313"/>
      <c r="DI25" s="313"/>
      <c r="DJ25" s="313"/>
      <c r="DK25" s="313" t="s">
        <v>111</v>
      </c>
      <c r="DL25" s="313"/>
      <c r="DM25" s="313"/>
      <c r="DN25" s="313"/>
      <c r="DO25" s="313"/>
      <c r="DP25" s="313"/>
      <c r="DQ25" s="313" t="s">
        <v>112</v>
      </c>
      <c r="DR25" s="313"/>
      <c r="DS25" s="313"/>
      <c r="DT25" s="313"/>
      <c r="DU25" s="313"/>
      <c r="DV25" s="314"/>
    </row>
    <row r="26" spans="1:138" ht="18.75" customHeight="1">
      <c r="C26" s="315" t="s">
        <v>66</v>
      </c>
      <c r="D26" s="315"/>
      <c r="E26" s="315"/>
      <c r="F26" s="315"/>
      <c r="G26" s="315"/>
      <c r="H26" s="315"/>
      <c r="I26" s="315"/>
      <c r="J26" s="315"/>
      <c r="K26" s="315"/>
      <c r="L26" s="316">
        <f>IF(kanyu="","",SUM(BW9:BW16))</f>
        <v>0</v>
      </c>
      <c r="M26" s="317"/>
      <c r="N26" s="317"/>
      <c r="O26" s="317"/>
      <c r="P26" s="32" t="s">
        <v>59</v>
      </c>
      <c r="Q26" s="316">
        <f>IF(kanyu="","",SUM(CA9:CA16))</f>
        <v>0</v>
      </c>
      <c r="R26" s="317"/>
      <c r="S26" s="317"/>
      <c r="T26" s="317"/>
      <c r="U26" s="33" t="s">
        <v>59</v>
      </c>
      <c r="V26" s="317">
        <f>IF(kanyu="","",SUM(CE9:CE16))</f>
        <v>0</v>
      </c>
      <c r="W26" s="317"/>
      <c r="X26" s="317"/>
      <c r="Y26" s="317"/>
      <c r="Z26" s="33" t="s">
        <v>59</v>
      </c>
      <c r="AA26" s="317">
        <f>IF(kanyu="","",SUM(CI9:CI16))</f>
        <v>0</v>
      </c>
      <c r="AB26" s="317"/>
      <c r="AC26" s="317"/>
      <c r="AD26" s="317"/>
      <c r="AE26" s="33" t="s">
        <v>59</v>
      </c>
      <c r="AF26" s="231"/>
      <c r="AI26" s="139"/>
      <c r="AJ26" s="97" t="s">
        <v>184</v>
      </c>
      <c r="AK26" s="32"/>
      <c r="AL26" s="32"/>
      <c r="AM26" s="32"/>
      <c r="AN26" s="32"/>
      <c r="AO26" s="32"/>
      <c r="AP26" s="32"/>
      <c r="AQ26" s="32"/>
      <c r="AR26" s="32"/>
      <c r="AS26" s="32"/>
      <c r="AT26" s="33"/>
      <c r="BL26" s="27"/>
      <c r="BM26" s="27"/>
      <c r="BN26" s="27"/>
      <c r="BO26" s="27"/>
      <c r="BP26" s="27"/>
      <c r="BQ26" s="27"/>
      <c r="BR26" s="27"/>
      <c r="BS26" s="27"/>
      <c r="BT26" s="27"/>
      <c r="BU26" s="27"/>
      <c r="BV26" s="26" t="s">
        <v>140</v>
      </c>
      <c r="BW26" s="27">
        <f>IF(BW24="",1,VLOOKUP(BW24,$BW$27:$BX$30,2,FALSE))</f>
        <v>1</v>
      </c>
      <c r="BX26" s="27"/>
      <c r="BY26" s="27"/>
      <c r="BZ26" s="27"/>
      <c r="CA26" s="27"/>
      <c r="CB26" s="27"/>
      <c r="CC26" s="27"/>
      <c r="CD26" s="27"/>
      <c r="CE26" s="27"/>
      <c r="CF26" s="27"/>
      <c r="CG26" s="27"/>
      <c r="CH26" s="123"/>
      <c r="CI26" s="240"/>
      <c r="CJ26" s="240"/>
      <c r="CK26" s="240"/>
      <c r="CL26" s="240"/>
      <c r="CM26" s="240"/>
      <c r="CN26" s="49"/>
      <c r="CO26" s="27"/>
      <c r="CP26" s="47">
        <v>3</v>
      </c>
      <c r="CQ26" s="13">
        <v>7700000</v>
      </c>
      <c r="CR26" s="30">
        <v>0.95</v>
      </c>
      <c r="CS26" s="31">
        <v>1455000</v>
      </c>
      <c r="CT26" s="31">
        <v>1355000</v>
      </c>
      <c r="CU26" s="15">
        <v>1255000</v>
      </c>
      <c r="CW26" s="311"/>
      <c r="CX26" s="302"/>
      <c r="CY26" s="321" t="s">
        <v>113</v>
      </c>
      <c r="CZ26" s="322"/>
      <c r="DA26" s="322"/>
      <c r="DB26" s="322"/>
      <c r="DC26" s="322"/>
      <c r="DD26" s="323"/>
      <c r="DE26" s="313" t="s">
        <v>114</v>
      </c>
      <c r="DF26" s="313"/>
      <c r="DG26" s="313"/>
      <c r="DH26" s="313"/>
      <c r="DI26" s="313"/>
      <c r="DJ26" s="313"/>
      <c r="DK26" s="313" t="s">
        <v>115</v>
      </c>
      <c r="DL26" s="313"/>
      <c r="DM26" s="313"/>
      <c r="DN26" s="313"/>
      <c r="DO26" s="313"/>
      <c r="DP26" s="313"/>
      <c r="DQ26" s="313" t="s">
        <v>116</v>
      </c>
      <c r="DR26" s="313"/>
      <c r="DS26" s="313"/>
      <c r="DT26" s="313"/>
      <c r="DU26" s="313"/>
      <c r="DV26" s="314"/>
    </row>
    <row r="27" spans="1:138" ht="18.75" customHeight="1">
      <c r="C27" s="315" t="s">
        <v>67</v>
      </c>
      <c r="D27" s="315"/>
      <c r="E27" s="315"/>
      <c r="F27" s="315"/>
      <c r="G27" s="315"/>
      <c r="H27" s="315"/>
      <c r="I27" s="315"/>
      <c r="J27" s="315"/>
      <c r="K27" s="315"/>
      <c r="L27" s="316">
        <f>IF(kanyu="","",BW21)</f>
        <v>0</v>
      </c>
      <c r="M27" s="317"/>
      <c r="N27" s="317"/>
      <c r="O27" s="317"/>
      <c r="P27" s="32" t="s">
        <v>68</v>
      </c>
      <c r="Q27" s="342">
        <f>IF(kanyu="","",BW21)</f>
        <v>0</v>
      </c>
      <c r="R27" s="343"/>
      <c r="S27" s="343"/>
      <c r="T27" s="343"/>
      <c r="U27" s="33" t="s">
        <v>68</v>
      </c>
      <c r="V27" s="343">
        <f>IF(kanyu="","",CF18)</f>
        <v>0</v>
      </c>
      <c r="W27" s="343"/>
      <c r="X27" s="343"/>
      <c r="Y27" s="343"/>
      <c r="Z27" s="33" t="s">
        <v>68</v>
      </c>
      <c r="AA27" s="343">
        <f>IF(kanyu="","",CJ18)</f>
        <v>0</v>
      </c>
      <c r="AB27" s="343"/>
      <c r="AC27" s="343"/>
      <c r="AD27" s="343"/>
      <c r="AE27" s="33" t="s">
        <v>68</v>
      </c>
      <c r="AF27" s="231"/>
      <c r="AI27" s="139"/>
      <c r="AJ27" s="135"/>
      <c r="AK27" s="38" t="s">
        <v>185</v>
      </c>
      <c r="AL27" s="38"/>
      <c r="AM27" s="38"/>
      <c r="AN27" s="38"/>
      <c r="AO27" s="38"/>
      <c r="AP27" s="38"/>
      <c r="AQ27" s="333">
        <f>si_syt</f>
        <v>0.03</v>
      </c>
      <c r="AR27" s="333"/>
      <c r="AS27" s="333"/>
      <c r="AT27" s="39"/>
      <c r="BL27" s="27"/>
      <c r="BM27" s="27"/>
      <c r="BN27" s="27"/>
      <c r="BO27" s="27"/>
      <c r="BP27" s="27"/>
      <c r="BQ27" s="27"/>
      <c r="BR27" s="27"/>
      <c r="BS27" s="27"/>
      <c r="BT27" s="27"/>
      <c r="BU27" s="27"/>
      <c r="BV27" s="27"/>
      <c r="BW27" s="87" t="s">
        <v>136</v>
      </c>
      <c r="BX27" s="88">
        <v>0.3</v>
      </c>
      <c r="BY27" s="88"/>
      <c r="BZ27" s="27"/>
      <c r="CA27" s="27"/>
      <c r="CB27" s="27"/>
      <c r="CC27" s="27"/>
      <c r="CD27" s="27"/>
      <c r="CE27" s="27"/>
      <c r="CF27" s="27"/>
      <c r="CG27" s="27"/>
      <c r="CH27" s="123"/>
      <c r="CI27" s="240"/>
      <c r="CJ27" s="240"/>
      <c r="CK27" s="240"/>
      <c r="CL27" s="240"/>
      <c r="CM27" s="240"/>
      <c r="CN27" s="49"/>
      <c r="CO27" s="27"/>
      <c r="CP27" s="47">
        <v>4</v>
      </c>
      <c r="CQ27" s="22">
        <v>10000000</v>
      </c>
      <c r="CR27" s="34"/>
      <c r="CS27" s="35">
        <v>1955000</v>
      </c>
      <c r="CT27" s="35">
        <v>1855000</v>
      </c>
      <c r="CU27" s="24">
        <v>1755000</v>
      </c>
      <c r="CW27" s="338"/>
      <c r="CX27" s="339"/>
      <c r="CY27" s="334" t="s">
        <v>117</v>
      </c>
      <c r="CZ27" s="335"/>
      <c r="DA27" s="335"/>
      <c r="DB27" s="335"/>
      <c r="DC27" s="335"/>
      <c r="DD27" s="336"/>
      <c r="DE27" s="340" t="s">
        <v>118</v>
      </c>
      <c r="DF27" s="340"/>
      <c r="DG27" s="340"/>
      <c r="DH27" s="340"/>
      <c r="DI27" s="340"/>
      <c r="DJ27" s="340"/>
      <c r="DK27" s="340" t="s">
        <v>119</v>
      </c>
      <c r="DL27" s="340"/>
      <c r="DM27" s="340"/>
      <c r="DN27" s="340"/>
      <c r="DO27" s="340"/>
      <c r="DP27" s="340"/>
      <c r="DQ27" s="340" t="s">
        <v>120</v>
      </c>
      <c r="DR27" s="340"/>
      <c r="DS27" s="340"/>
      <c r="DT27" s="340"/>
      <c r="DU27" s="340"/>
      <c r="DV27" s="341"/>
    </row>
    <row r="28" spans="1:138" ht="18.75" customHeight="1">
      <c r="C28" s="315" t="s">
        <v>261</v>
      </c>
      <c r="D28" s="315"/>
      <c r="E28" s="315"/>
      <c r="F28" s="315"/>
      <c r="G28" s="315"/>
      <c r="H28" s="315"/>
      <c r="I28" s="315"/>
      <c r="J28" s="315"/>
      <c r="K28" s="315"/>
      <c r="L28" s="316">
        <f>IF(kanyu="","",BY17)</f>
        <v>0</v>
      </c>
      <c r="M28" s="317"/>
      <c r="N28" s="317"/>
      <c r="O28" s="317"/>
      <c r="P28" s="32" t="s">
        <v>59</v>
      </c>
      <c r="Q28" s="316">
        <f>IF(kanyu="","",CC17)</f>
        <v>0</v>
      </c>
      <c r="R28" s="317"/>
      <c r="S28" s="317"/>
      <c r="T28" s="317"/>
      <c r="U28" s="33" t="s">
        <v>59</v>
      </c>
      <c r="V28" s="317">
        <f>IF(kanyu="","",CG17)</f>
        <v>0</v>
      </c>
      <c r="W28" s="317"/>
      <c r="X28" s="317"/>
      <c r="Y28" s="317"/>
      <c r="Z28" s="33" t="s">
        <v>59</v>
      </c>
      <c r="AA28" s="317">
        <f>IF(kanyu="","",CK17+CM17)</f>
        <v>0</v>
      </c>
      <c r="AB28" s="317"/>
      <c r="AC28" s="317"/>
      <c r="AD28" s="317"/>
      <c r="AE28" s="33" t="s">
        <v>59</v>
      </c>
      <c r="AF28" s="231"/>
      <c r="AI28" s="139"/>
      <c r="AJ28" s="97" t="s">
        <v>186</v>
      </c>
      <c r="AK28" s="32"/>
      <c r="AL28" s="32"/>
      <c r="AM28" s="32"/>
      <c r="AN28" s="32"/>
      <c r="AO28" s="32"/>
      <c r="AP28" s="32"/>
      <c r="AQ28" s="32"/>
      <c r="AR28" s="32"/>
      <c r="AS28" s="32"/>
      <c r="AT28" s="33"/>
      <c r="BL28" s="27"/>
      <c r="BM28" s="27"/>
      <c r="BN28" s="27"/>
      <c r="BO28" s="27"/>
      <c r="BP28" s="27"/>
      <c r="BQ28" s="27"/>
      <c r="BR28" s="27"/>
      <c r="BS28" s="27"/>
      <c r="BT28" s="27"/>
      <c r="BU28" s="27"/>
      <c r="BV28" s="27"/>
      <c r="BW28" s="87" t="s">
        <v>137</v>
      </c>
      <c r="BX28" s="88">
        <v>0.5</v>
      </c>
      <c r="BY28" s="88"/>
      <c r="BZ28" s="27"/>
      <c r="CA28" s="27"/>
      <c r="CB28" s="27"/>
      <c r="CC28" s="27"/>
      <c r="CD28" s="27"/>
      <c r="CE28" s="27"/>
      <c r="CF28" s="27"/>
      <c r="CG28" s="27"/>
      <c r="CH28" s="123"/>
      <c r="CI28" s="240"/>
      <c r="CJ28" s="240"/>
      <c r="CK28" s="240"/>
      <c r="CL28" s="240"/>
      <c r="CM28" s="240"/>
      <c r="CN28" s="49"/>
      <c r="CO28" s="27"/>
      <c r="CP28" s="47"/>
      <c r="CQ28" s="25"/>
      <c r="CS28" s="25"/>
    </row>
    <row r="29" spans="1:138" ht="18.75" customHeight="1">
      <c r="C29" s="315" t="s">
        <v>69</v>
      </c>
      <c r="D29" s="315"/>
      <c r="E29" s="315"/>
      <c r="F29" s="315"/>
      <c r="G29" s="315"/>
      <c r="H29" s="315"/>
      <c r="I29" s="315"/>
      <c r="J29" s="315"/>
      <c r="K29" s="315"/>
      <c r="L29" s="316">
        <f>IF(kanyu="","",BZ17*BW26)</f>
        <v>0</v>
      </c>
      <c r="M29" s="317"/>
      <c r="N29" s="317"/>
      <c r="O29" s="317"/>
      <c r="P29" s="32" t="s">
        <v>59</v>
      </c>
      <c r="Q29" s="316">
        <f>IF(kanyu="","",CD17*BW26)</f>
        <v>0</v>
      </c>
      <c r="R29" s="317"/>
      <c r="S29" s="317"/>
      <c r="T29" s="317"/>
      <c r="U29" s="33" t="s">
        <v>59</v>
      </c>
      <c r="V29" s="317">
        <f>IF(kanyu="","",CH17*BW26)</f>
        <v>0</v>
      </c>
      <c r="W29" s="317"/>
      <c r="X29" s="317"/>
      <c r="Y29" s="317"/>
      <c r="Z29" s="33" t="s">
        <v>59</v>
      </c>
      <c r="AA29" s="317">
        <f>IF(kanyu="","",CL17*BW26)</f>
        <v>0</v>
      </c>
      <c r="AB29" s="317"/>
      <c r="AC29" s="317"/>
      <c r="AD29" s="317"/>
      <c r="AE29" s="33" t="s">
        <v>59</v>
      </c>
      <c r="AF29" s="231"/>
      <c r="AI29" s="139"/>
      <c r="AJ29" s="135"/>
      <c r="AK29" s="312">
        <f>si_kin</f>
        <v>11000</v>
      </c>
      <c r="AL29" s="312"/>
      <c r="AM29" s="312"/>
      <c r="AN29" s="38" t="s">
        <v>59</v>
      </c>
      <c r="AO29" s="38" t="s">
        <v>64</v>
      </c>
      <c r="AP29" s="38" t="s">
        <v>67</v>
      </c>
      <c r="AQ29" s="38"/>
      <c r="AR29" s="38"/>
      <c r="AS29" s="38"/>
      <c r="AT29" s="39"/>
      <c r="BL29" s="27"/>
      <c r="BM29" s="27"/>
      <c r="BN29" s="27"/>
      <c r="BO29" s="27"/>
      <c r="BP29" s="27"/>
      <c r="BQ29" s="27"/>
      <c r="BR29" s="27"/>
      <c r="BS29" s="27"/>
      <c r="BT29" s="27"/>
      <c r="BU29" s="27"/>
      <c r="BV29" s="27"/>
      <c r="BW29" s="87" t="s">
        <v>138</v>
      </c>
      <c r="BX29" s="88">
        <v>0.8</v>
      </c>
      <c r="BY29" s="88"/>
      <c r="BZ29" s="27"/>
      <c r="CA29" s="27"/>
      <c r="CB29" s="27"/>
      <c r="CC29" s="27"/>
      <c r="CD29" s="27"/>
      <c r="CE29" s="27"/>
      <c r="CF29" s="27"/>
      <c r="CG29" s="27"/>
      <c r="CH29" s="123"/>
      <c r="CI29" s="240"/>
      <c r="CJ29" s="240"/>
      <c r="CK29" s="240"/>
      <c r="CL29" s="240"/>
      <c r="CM29" s="240"/>
      <c r="CN29" s="49"/>
      <c r="CO29" s="27"/>
      <c r="CP29" s="47"/>
      <c r="CQ29" s="25"/>
      <c r="CS29" s="25"/>
      <c r="CU29" s="42"/>
    </row>
    <row r="30" spans="1:138" ht="18.75" customHeight="1">
      <c r="C30" s="315" t="s">
        <v>142</v>
      </c>
      <c r="D30" s="315"/>
      <c r="E30" s="315"/>
      <c r="F30" s="315"/>
      <c r="G30" s="315"/>
      <c r="H30" s="315"/>
      <c r="I30" s="315"/>
      <c r="J30" s="315"/>
      <c r="K30" s="315"/>
      <c r="L30" s="354" t="str">
        <f>IF(kanyu="","",IF(kgn&lt;&gt;"",kgn&amp;"軽減",""))</f>
        <v/>
      </c>
      <c r="M30" s="355"/>
      <c r="N30" s="355"/>
      <c r="O30" s="355"/>
      <c r="P30" s="355"/>
      <c r="Q30" s="355"/>
      <c r="R30" s="355"/>
      <c r="S30" s="355"/>
      <c r="T30" s="355"/>
      <c r="U30" s="355"/>
      <c r="V30" s="355"/>
      <c r="W30" s="355"/>
      <c r="X30" s="355"/>
      <c r="Y30" s="355"/>
      <c r="Z30" s="355"/>
      <c r="AA30" s="355"/>
      <c r="AB30" s="355"/>
      <c r="AC30" s="355"/>
      <c r="AD30" s="355"/>
      <c r="AE30" s="355"/>
      <c r="AF30" s="231"/>
      <c r="AI30" s="139"/>
      <c r="AJ30" s="97" t="s">
        <v>187</v>
      </c>
      <c r="AK30" s="32"/>
      <c r="AL30" s="32"/>
      <c r="AM30" s="32"/>
      <c r="AN30" s="32"/>
      <c r="AO30" s="32"/>
      <c r="AP30" s="32"/>
      <c r="AQ30" s="32"/>
      <c r="AR30" s="32"/>
      <c r="AS30" s="32"/>
      <c r="AT30" s="33"/>
      <c r="BL30" s="27"/>
      <c r="BM30" s="27"/>
      <c r="BN30" s="27"/>
      <c r="BO30" s="27"/>
      <c r="BP30" s="27"/>
      <c r="BQ30" s="27"/>
      <c r="BR30" s="27"/>
      <c r="BS30" s="27"/>
      <c r="BT30" s="27"/>
      <c r="BU30" s="27"/>
      <c r="BV30" s="27"/>
      <c r="BW30" s="27"/>
      <c r="BX30" s="27"/>
      <c r="BY30" s="27"/>
      <c r="BZ30" s="27"/>
      <c r="CA30" s="27"/>
      <c r="CB30" s="27"/>
      <c r="CC30" s="27"/>
      <c r="CD30" s="27"/>
      <c r="CE30" s="27"/>
      <c r="CF30" s="27"/>
      <c r="CG30" s="27"/>
      <c r="CH30" s="123"/>
      <c r="CI30" s="240"/>
      <c r="CJ30" s="240"/>
      <c r="CK30" s="240"/>
      <c r="CL30" s="240"/>
      <c r="CM30" s="240"/>
      <c r="CN30" s="49"/>
      <c r="CO30" s="27"/>
      <c r="CP30" s="47"/>
      <c r="CQ30" s="25" t="s">
        <v>77</v>
      </c>
      <c r="CS30" s="57" t="s">
        <v>78</v>
      </c>
      <c r="CU30" s="42"/>
    </row>
    <row r="31" spans="1:138" ht="18.75" customHeight="1">
      <c r="C31" s="315" t="s">
        <v>70</v>
      </c>
      <c r="D31" s="315"/>
      <c r="E31" s="315"/>
      <c r="F31" s="315"/>
      <c r="G31" s="315"/>
      <c r="H31" s="315"/>
      <c r="I31" s="315"/>
      <c r="J31" s="315"/>
      <c r="K31" s="315"/>
      <c r="L31" s="316">
        <f>IF(kanyu="","",TRUNC(L26+L28+L29,-2))</f>
        <v>0</v>
      </c>
      <c r="M31" s="317"/>
      <c r="N31" s="317"/>
      <c r="O31" s="317"/>
      <c r="P31" s="32" t="s">
        <v>59</v>
      </c>
      <c r="Q31" s="316">
        <f>IF(kanyu="","",TRUNC(Q26+Q28+Q29,-2))</f>
        <v>0</v>
      </c>
      <c r="R31" s="317"/>
      <c r="S31" s="317"/>
      <c r="T31" s="317"/>
      <c r="U31" s="33" t="s">
        <v>59</v>
      </c>
      <c r="V31" s="316">
        <f>IF(kanyu="","",TRUNC(V26+V28+V29,-2))</f>
        <v>0</v>
      </c>
      <c r="W31" s="317"/>
      <c r="X31" s="317"/>
      <c r="Y31" s="317"/>
      <c r="Z31" s="33" t="s">
        <v>59</v>
      </c>
      <c r="AA31" s="316">
        <f>IF(kanyu="","",TRUNC(AA26+AA28+AA29,-2))</f>
        <v>0</v>
      </c>
      <c r="AB31" s="317"/>
      <c r="AC31" s="317"/>
      <c r="AD31" s="317"/>
      <c r="AE31" s="33" t="s">
        <v>59</v>
      </c>
      <c r="AF31" s="231"/>
      <c r="AI31" s="142"/>
      <c r="AJ31" s="135"/>
      <c r="AK31" s="312">
        <f>si_byo</f>
        <v>7900</v>
      </c>
      <c r="AL31" s="312"/>
      <c r="AM31" s="312"/>
      <c r="AN31" s="38" t="s">
        <v>59</v>
      </c>
      <c r="AO31" s="38"/>
      <c r="AP31" s="38"/>
      <c r="AQ31" s="38"/>
      <c r="AR31" s="38"/>
      <c r="AS31" s="38"/>
      <c r="AT31" s="39"/>
      <c r="BL31" s="27"/>
      <c r="BM31" s="27"/>
      <c r="BN31" s="27"/>
      <c r="BO31" s="27"/>
      <c r="BP31" s="27"/>
      <c r="BQ31" s="27"/>
      <c r="BR31" s="27"/>
      <c r="BS31" s="27"/>
      <c r="BT31" s="27"/>
      <c r="BU31" s="27"/>
      <c r="BV31" s="27"/>
      <c r="BW31" s="27"/>
      <c r="BX31" s="27"/>
      <c r="BY31" s="27"/>
      <c r="BZ31" s="27"/>
      <c r="CA31" s="27"/>
      <c r="CB31" s="27"/>
      <c r="CC31" s="27"/>
      <c r="CD31" s="27"/>
      <c r="CE31" s="27"/>
      <c r="CF31" s="27"/>
      <c r="CG31" s="27"/>
      <c r="CH31" s="123"/>
      <c r="CI31" s="240"/>
      <c r="CJ31" s="240"/>
      <c r="CK31" s="240"/>
      <c r="CL31" s="240"/>
      <c r="CM31" s="240"/>
      <c r="CN31" s="49"/>
      <c r="CO31" s="27"/>
      <c r="CP31" s="47">
        <v>0</v>
      </c>
      <c r="CQ31" s="9">
        <v>0</v>
      </c>
      <c r="CR31" s="36"/>
      <c r="CS31" s="11">
        <v>430000</v>
      </c>
      <c r="CU31" s="42"/>
    </row>
    <row r="32" spans="1:138" ht="18.75" customHeight="1">
      <c r="C32" s="315" t="s">
        <v>143</v>
      </c>
      <c r="D32" s="315"/>
      <c r="E32" s="315"/>
      <c r="F32" s="315"/>
      <c r="G32" s="315"/>
      <c r="H32" s="315"/>
      <c r="I32" s="315"/>
      <c r="J32" s="315"/>
      <c r="K32" s="315"/>
      <c r="L32" s="356">
        <f>IF(kanyu="","",IF(L31&gt;ir_gnd,L31-ir_gnd,0))</f>
        <v>0</v>
      </c>
      <c r="M32" s="357"/>
      <c r="N32" s="357"/>
      <c r="O32" s="357"/>
      <c r="P32" s="81" t="s">
        <v>59</v>
      </c>
      <c r="Q32" s="356">
        <f>IF(kanyu="","",IF(Q31&gt;si_gnd,Q31-si_gnd,0))</f>
        <v>0</v>
      </c>
      <c r="R32" s="357"/>
      <c r="S32" s="357"/>
      <c r="T32" s="357"/>
      <c r="U32" s="82" t="s">
        <v>59</v>
      </c>
      <c r="V32" s="356">
        <f>IF(kanyu="","",IF(V31&gt;kg_gnd,V31-kg_gnd,0))</f>
        <v>0</v>
      </c>
      <c r="W32" s="357"/>
      <c r="X32" s="357"/>
      <c r="Y32" s="357"/>
      <c r="Z32" s="82" t="s">
        <v>59</v>
      </c>
      <c r="AA32" s="356">
        <f>IF(kanyu="","",IF(AA31&gt;BM6,AA31-BM6,0))</f>
        <v>0</v>
      </c>
      <c r="AB32" s="357"/>
      <c r="AC32" s="357"/>
      <c r="AD32" s="357"/>
      <c r="AE32" s="82" t="s">
        <v>59</v>
      </c>
      <c r="AF32" s="231"/>
      <c r="AI32" s="139" t="s">
        <v>183</v>
      </c>
      <c r="AJ32" s="140"/>
      <c r="AK32" s="140"/>
      <c r="AL32" s="140"/>
      <c r="AM32" s="140"/>
      <c r="AN32" s="140"/>
      <c r="AO32" s="140"/>
      <c r="AP32" s="140"/>
      <c r="AQ32" s="140"/>
      <c r="AR32" s="140"/>
      <c r="AS32" s="140"/>
      <c r="AT32" s="141"/>
      <c r="BL32" s="27"/>
      <c r="BM32" s="27"/>
      <c r="BN32" s="27"/>
      <c r="BO32" s="27"/>
      <c r="BP32" s="27"/>
      <c r="BQ32" s="27"/>
      <c r="BR32" s="27"/>
      <c r="BS32" s="27"/>
      <c r="BT32" s="27"/>
      <c r="BU32" s="27"/>
      <c r="BV32" s="27"/>
      <c r="BW32" s="27"/>
      <c r="BX32" s="27"/>
      <c r="BY32" s="27"/>
      <c r="BZ32" s="27"/>
      <c r="CA32" s="27"/>
      <c r="CB32" s="27"/>
      <c r="CC32" s="27"/>
      <c r="CD32" s="27"/>
      <c r="CE32" s="27"/>
      <c r="CF32" s="27"/>
      <c r="CG32" s="27"/>
      <c r="CH32" s="123"/>
      <c r="CI32" s="240"/>
      <c r="CJ32" s="240"/>
      <c r="CK32" s="240"/>
      <c r="CL32" s="240"/>
      <c r="CM32" s="240"/>
      <c r="CN32" s="49"/>
      <c r="CO32" s="27"/>
      <c r="CP32" s="47">
        <v>1</v>
      </c>
      <c r="CQ32" s="13">
        <v>24000001</v>
      </c>
      <c r="CR32" s="37"/>
      <c r="CS32" s="15">
        <v>290000</v>
      </c>
      <c r="CU32" s="42"/>
    </row>
    <row r="33" spans="3:99" ht="18.75" customHeight="1">
      <c r="C33" s="347" t="s">
        <v>144</v>
      </c>
      <c r="D33" s="347"/>
      <c r="E33" s="347"/>
      <c r="F33" s="347"/>
      <c r="G33" s="347"/>
      <c r="H33" s="347"/>
      <c r="I33" s="347"/>
      <c r="J33" s="347"/>
      <c r="K33" s="347"/>
      <c r="L33" s="348">
        <f>IF(kanyu="","",L31-L32)</f>
        <v>0</v>
      </c>
      <c r="M33" s="349"/>
      <c r="N33" s="349"/>
      <c r="O33" s="349"/>
      <c r="P33" s="41" t="s">
        <v>59</v>
      </c>
      <c r="Q33" s="348">
        <f>IF(kanyu="","",Q31-Q32)</f>
        <v>0</v>
      </c>
      <c r="R33" s="349"/>
      <c r="S33" s="349"/>
      <c r="T33" s="349"/>
      <c r="U33" s="42" t="s">
        <v>59</v>
      </c>
      <c r="V33" s="348">
        <f>IF(kanyu="","",V31-V32)</f>
        <v>0</v>
      </c>
      <c r="W33" s="349"/>
      <c r="X33" s="349"/>
      <c r="Y33" s="349"/>
      <c r="Z33" s="42" t="s">
        <v>59</v>
      </c>
      <c r="AA33" s="348">
        <f>IF(kanyu="","",AA31-AA32)</f>
        <v>0</v>
      </c>
      <c r="AB33" s="349"/>
      <c r="AC33" s="349"/>
      <c r="AD33" s="349"/>
      <c r="AE33" s="42" t="s">
        <v>59</v>
      </c>
      <c r="AF33" s="231"/>
      <c r="AI33" s="139"/>
      <c r="AJ33" s="97" t="s">
        <v>184</v>
      </c>
      <c r="AK33" s="32"/>
      <c r="AL33" s="32"/>
      <c r="AM33" s="32"/>
      <c r="AN33" s="32"/>
      <c r="AO33" s="32"/>
      <c r="AP33" s="32"/>
      <c r="AQ33" s="32"/>
      <c r="AR33" s="32"/>
      <c r="AS33" s="32"/>
      <c r="AT33" s="33"/>
      <c r="BL33" s="27"/>
      <c r="BM33" s="27"/>
      <c r="BN33" s="27"/>
      <c r="BO33" s="27"/>
      <c r="BP33" s="27"/>
      <c r="BQ33" s="27"/>
      <c r="BR33" s="27"/>
      <c r="BS33" s="27"/>
      <c r="BT33" s="27"/>
      <c r="BU33" s="27"/>
      <c r="BV33" s="27"/>
      <c r="BW33" s="27"/>
      <c r="BX33" s="27"/>
      <c r="BY33" s="27"/>
      <c r="BZ33" s="27"/>
      <c r="CA33" s="27"/>
      <c r="CB33" s="27"/>
      <c r="CC33" s="27"/>
      <c r="CD33" s="27"/>
      <c r="CE33" s="27"/>
      <c r="CF33" s="27"/>
      <c r="CG33" s="27"/>
      <c r="CH33" s="123"/>
      <c r="CI33" s="240"/>
      <c r="CJ33" s="240"/>
      <c r="CK33" s="240"/>
      <c r="CL33" s="240"/>
      <c r="CM33" s="240"/>
      <c r="CN33" s="49"/>
      <c r="CO33" s="27"/>
      <c r="CP33" s="47">
        <v>2</v>
      </c>
      <c r="CQ33" s="13">
        <v>24500001</v>
      </c>
      <c r="CR33" s="37"/>
      <c r="CS33" s="15">
        <v>150000</v>
      </c>
      <c r="CU33" s="42"/>
    </row>
    <row r="34" spans="3:99" ht="18.75" customHeight="1">
      <c r="C34" s="350" t="s">
        <v>145</v>
      </c>
      <c r="D34" s="351"/>
      <c r="E34" s="351"/>
      <c r="F34" s="351"/>
      <c r="G34" s="351"/>
      <c r="H34" s="351"/>
      <c r="I34" s="351"/>
      <c r="J34" s="351"/>
      <c r="K34" s="351"/>
      <c r="L34" s="352">
        <f>IF(kanyu&lt;&gt;"",TRUNC(L33/12*LEFT(kanyu,LEN(kanyu)-2),-2),"")</f>
        <v>0</v>
      </c>
      <c r="M34" s="353"/>
      <c r="N34" s="353"/>
      <c r="O34" s="353"/>
      <c r="P34" s="43" t="s">
        <v>59</v>
      </c>
      <c r="Q34" s="352">
        <f>IF(kanyu&lt;&gt;"",TRUNC(Q33/12*LEFT(kanyu,LEN(kanyu)-2),-2),"")</f>
        <v>0</v>
      </c>
      <c r="R34" s="353"/>
      <c r="S34" s="353"/>
      <c r="T34" s="353"/>
      <c r="U34" s="44" t="s">
        <v>59</v>
      </c>
      <c r="V34" s="352">
        <f>IF(kanyu&lt;&gt;"",TRUNC(V33/12*LEFT(kanyu,LEN(kanyu)-2),-2),"")</f>
        <v>0</v>
      </c>
      <c r="W34" s="353"/>
      <c r="X34" s="353"/>
      <c r="Y34" s="353"/>
      <c r="Z34" s="45" t="s">
        <v>59</v>
      </c>
      <c r="AA34" s="352">
        <f>IF(kanyu&lt;&gt;"",TRUNC(AA33/12*LEFT(kanyu,LEN(kanyu)-2),-2),"")</f>
        <v>0</v>
      </c>
      <c r="AB34" s="353"/>
      <c r="AC34" s="353"/>
      <c r="AD34" s="353"/>
      <c r="AE34" s="45" t="s">
        <v>59</v>
      </c>
      <c r="AF34" s="231"/>
      <c r="AI34" s="139"/>
      <c r="AJ34" s="135"/>
      <c r="AK34" s="38" t="s">
        <v>185</v>
      </c>
      <c r="AL34" s="38"/>
      <c r="AM34" s="38"/>
      <c r="AN34" s="38"/>
      <c r="AO34" s="38"/>
      <c r="AP34" s="38"/>
      <c r="AQ34" s="333">
        <f>kg_syt</f>
        <v>2.5000000000000001E-2</v>
      </c>
      <c r="AR34" s="333"/>
      <c r="AS34" s="333"/>
      <c r="AT34" s="39"/>
      <c r="BL34" s="27"/>
      <c r="BM34" s="27"/>
      <c r="BN34" s="27"/>
      <c r="BO34" s="27"/>
      <c r="BP34" s="27"/>
      <c r="BQ34" s="27"/>
      <c r="BR34" s="27"/>
      <c r="BS34" s="27"/>
      <c r="BT34" s="27"/>
      <c r="BU34" s="27"/>
      <c r="BV34" s="27"/>
      <c r="BW34" s="27"/>
      <c r="BX34" s="27"/>
      <c r="BY34" s="27"/>
      <c r="BZ34" s="27"/>
      <c r="CA34" s="27"/>
      <c r="CB34" s="27"/>
      <c r="CC34" s="27"/>
      <c r="CD34" s="27"/>
      <c r="CE34" s="27"/>
      <c r="CF34" s="27"/>
      <c r="CG34" s="27"/>
      <c r="CH34" s="123"/>
      <c r="CI34" s="240"/>
      <c r="CJ34" s="240"/>
      <c r="CK34" s="240"/>
      <c r="CL34" s="240"/>
      <c r="CM34" s="240"/>
      <c r="CN34" s="49"/>
      <c r="CO34" s="27"/>
      <c r="CP34" s="47">
        <v>3</v>
      </c>
      <c r="CQ34" s="22">
        <v>25000000</v>
      </c>
      <c r="CR34" s="40"/>
      <c r="CS34" s="24">
        <v>0</v>
      </c>
      <c r="CU34" s="42"/>
    </row>
    <row r="35" spans="3:99" ht="18.75" customHeight="1">
      <c r="C35" s="372" t="s">
        <v>5</v>
      </c>
      <c r="D35" s="373"/>
      <c r="E35" s="373"/>
      <c r="F35" s="373"/>
      <c r="G35" s="373"/>
      <c r="H35" s="373"/>
      <c r="I35" s="373"/>
      <c r="J35" s="373"/>
      <c r="K35" s="373"/>
      <c r="L35" s="345">
        <f>IF(kanyu="","",ir_gnd)</f>
        <v>670000</v>
      </c>
      <c r="M35" s="346"/>
      <c r="N35" s="346"/>
      <c r="O35" s="346"/>
      <c r="P35" s="38" t="s">
        <v>59</v>
      </c>
      <c r="Q35" s="345">
        <f>IF(kanyu="","",si_gnd)</f>
        <v>260000</v>
      </c>
      <c r="R35" s="346"/>
      <c r="S35" s="346"/>
      <c r="T35" s="346"/>
      <c r="U35" s="39" t="s">
        <v>59</v>
      </c>
      <c r="V35" s="345">
        <f>IF(kanyu="","",kg_gnd)</f>
        <v>170000</v>
      </c>
      <c r="W35" s="346"/>
      <c r="X35" s="346"/>
      <c r="Y35" s="346"/>
      <c r="Z35" s="39" t="s">
        <v>59</v>
      </c>
      <c r="AA35" s="345">
        <v>30000</v>
      </c>
      <c r="AB35" s="346"/>
      <c r="AC35" s="346"/>
      <c r="AD35" s="346"/>
      <c r="AE35" s="39" t="s">
        <v>59</v>
      </c>
      <c r="AF35" s="231"/>
      <c r="AI35" s="139"/>
      <c r="AJ35" s="97" t="s">
        <v>186</v>
      </c>
      <c r="AK35" s="32"/>
      <c r="AL35" s="32"/>
      <c r="AM35" s="32"/>
      <c r="AN35" s="32"/>
      <c r="AO35" s="32"/>
      <c r="AP35" s="32"/>
      <c r="AQ35" s="32"/>
      <c r="AR35" s="32"/>
      <c r="AS35" s="32"/>
      <c r="AT35" s="33"/>
      <c r="BL35" s="27"/>
      <c r="BM35" s="27"/>
      <c r="BN35" s="27"/>
      <c r="BO35" s="27"/>
      <c r="BP35" s="27"/>
      <c r="BQ35" s="27"/>
      <c r="BR35" s="27"/>
      <c r="BS35" s="27"/>
      <c r="BT35" s="27"/>
      <c r="BU35" s="27"/>
      <c r="BV35" s="27"/>
      <c r="BW35" s="27"/>
      <c r="BX35" s="27"/>
      <c r="BY35" s="27"/>
      <c r="BZ35" s="27"/>
      <c r="CA35" s="27"/>
      <c r="CB35" s="27"/>
      <c r="CC35" s="27"/>
      <c r="CD35" s="27"/>
      <c r="CE35" s="27"/>
      <c r="CF35" s="27"/>
      <c r="CG35" s="27"/>
      <c r="CH35" s="123"/>
      <c r="CI35" s="240"/>
      <c r="CJ35" s="240"/>
      <c r="CK35" s="240"/>
      <c r="CL35" s="240"/>
      <c r="CM35" s="240"/>
      <c r="CN35" s="49"/>
      <c r="CO35" s="27"/>
      <c r="CP35" s="47"/>
      <c r="CQ35" s="25"/>
      <c r="CS35" s="25"/>
      <c r="CU35" s="42"/>
    </row>
    <row r="36" spans="3:99" ht="18.75" customHeight="1">
      <c r="C36" s="172" t="str">
        <f>IF(L30&lt;&gt;"","　＊軽減割合は④均等割額⑤平等割額に適用されています。","")</f>
        <v/>
      </c>
      <c r="D36" s="81"/>
      <c r="E36" s="81"/>
      <c r="F36" s="81"/>
      <c r="G36" s="81"/>
      <c r="H36" s="81"/>
      <c r="I36" s="81"/>
      <c r="J36" s="81"/>
      <c r="K36" s="81"/>
      <c r="L36" s="81"/>
      <c r="M36" s="81"/>
      <c r="N36" s="81"/>
      <c r="O36" s="81"/>
      <c r="P36" s="81"/>
      <c r="Q36" s="81"/>
      <c r="R36" s="81"/>
      <c r="S36" s="81"/>
      <c r="T36" s="81"/>
      <c r="U36" s="81"/>
      <c r="V36" s="81"/>
      <c r="W36" s="81"/>
      <c r="X36" s="81"/>
      <c r="Y36" s="81"/>
      <c r="Z36" s="82"/>
      <c r="AB36" s="231"/>
      <c r="AC36" s="231"/>
      <c r="AD36" s="231"/>
      <c r="AE36" s="231"/>
      <c r="AF36" s="231"/>
      <c r="AI36" s="139"/>
      <c r="AJ36" s="135"/>
      <c r="AK36" s="312">
        <f>kg_kin</f>
        <v>13200</v>
      </c>
      <c r="AL36" s="312"/>
      <c r="AM36" s="312"/>
      <c r="AN36" s="38" t="s">
        <v>59</v>
      </c>
      <c r="AO36" s="38" t="s">
        <v>64</v>
      </c>
      <c r="AP36" s="38" t="s">
        <v>67</v>
      </c>
      <c r="AQ36" s="38"/>
      <c r="AR36" s="38"/>
      <c r="AS36" s="38"/>
      <c r="AT36" s="39"/>
      <c r="BL36" s="27"/>
      <c r="BM36" s="27"/>
      <c r="BN36" s="27"/>
      <c r="BO36" s="27"/>
      <c r="BP36" s="27"/>
      <c r="BQ36" s="27"/>
      <c r="BR36" s="27"/>
      <c r="BS36" s="27"/>
      <c r="BT36" s="27"/>
      <c r="BU36" s="27"/>
      <c r="BV36" s="27"/>
      <c r="BW36" s="27"/>
      <c r="BX36" s="27"/>
      <c r="BY36" s="27"/>
      <c r="BZ36" s="27"/>
      <c r="CA36" s="27"/>
      <c r="CB36" s="27"/>
      <c r="CC36" s="27"/>
      <c r="CD36" s="27"/>
      <c r="CE36" s="27"/>
      <c r="CF36" s="27"/>
      <c r="CG36" s="27"/>
      <c r="CH36" s="123"/>
      <c r="CI36" s="240"/>
      <c r="CJ36" s="240"/>
      <c r="CK36" s="240"/>
      <c r="CL36" s="240"/>
      <c r="CM36" s="240"/>
      <c r="CN36" s="49"/>
      <c r="CO36" s="27"/>
      <c r="CP36" s="47"/>
      <c r="CQ36" s="25"/>
      <c r="CS36" s="25"/>
      <c r="CU36" s="42"/>
    </row>
    <row r="37" spans="3:99" ht="18.75" customHeight="1">
      <c r="C37" s="172" t="str">
        <f>IF(A20&gt;0,"　＊未就学児の方の④均等割額は軽減措置後、さらに5割軽減した金額になっています。","")</f>
        <v/>
      </c>
      <c r="D37" s="81"/>
      <c r="E37" s="81"/>
      <c r="F37" s="81"/>
      <c r="G37" s="81"/>
      <c r="H37" s="81"/>
      <c r="I37" s="81"/>
      <c r="J37" s="81"/>
      <c r="K37" s="81"/>
      <c r="L37" s="81"/>
      <c r="M37" s="81"/>
      <c r="N37" s="81"/>
      <c r="O37" s="81"/>
      <c r="P37" s="81"/>
      <c r="Q37" s="81"/>
      <c r="R37" s="81"/>
      <c r="S37" s="81"/>
      <c r="T37" s="81"/>
      <c r="U37" s="81"/>
      <c r="V37" s="81"/>
      <c r="W37" s="81"/>
      <c r="X37" s="81"/>
      <c r="Y37" s="81"/>
      <c r="Z37" s="82"/>
      <c r="AB37" s="231"/>
      <c r="AC37" s="231"/>
      <c r="AD37" s="231"/>
      <c r="AE37" s="231"/>
      <c r="AF37" s="231"/>
      <c r="AI37" s="139"/>
      <c r="AJ37" s="97" t="s">
        <v>187</v>
      </c>
      <c r="AK37" s="32"/>
      <c r="AL37" s="32"/>
      <c r="AM37" s="32"/>
      <c r="AN37" s="32"/>
      <c r="AO37" s="32"/>
      <c r="AP37" s="32"/>
      <c r="AQ37" s="32"/>
      <c r="AR37" s="32"/>
      <c r="AS37" s="32"/>
      <c r="AT37" s="33"/>
      <c r="BL37" s="27"/>
      <c r="BM37" s="27"/>
      <c r="BN37" s="27"/>
      <c r="BO37" s="27"/>
      <c r="BP37" s="27"/>
      <c r="BQ37" s="27"/>
      <c r="BR37" s="27"/>
      <c r="BS37" s="27"/>
      <c r="BT37" s="27"/>
      <c r="BU37" s="27"/>
      <c r="BV37" s="27"/>
      <c r="BW37" s="27"/>
      <c r="BX37" s="27"/>
      <c r="BY37" s="27"/>
      <c r="BZ37" s="27"/>
      <c r="CA37" s="27"/>
      <c r="CB37" s="27"/>
      <c r="CC37" s="27"/>
      <c r="CD37" s="27"/>
      <c r="CE37" s="27"/>
      <c r="CF37" s="27"/>
      <c r="CG37" s="27"/>
      <c r="CH37" s="123"/>
      <c r="CI37" s="240"/>
      <c r="CJ37" s="240"/>
      <c r="CK37" s="240"/>
      <c r="CL37" s="240"/>
      <c r="CM37" s="240"/>
      <c r="CN37" s="49"/>
      <c r="CO37" s="27"/>
      <c r="CQ37" s="25"/>
      <c r="CS37" s="25"/>
      <c r="CU37" s="42"/>
    </row>
    <row r="38" spans="3:99" ht="18.75" customHeight="1">
      <c r="C38" s="122" t="s">
        <v>174</v>
      </c>
      <c r="AB38" s="231"/>
      <c r="AC38" s="231"/>
      <c r="AD38" s="231"/>
      <c r="AE38" s="231"/>
      <c r="AF38" s="231"/>
      <c r="AI38" s="142"/>
      <c r="AJ38" s="135"/>
      <c r="AK38" s="312">
        <f>kg_byo</f>
        <v>6500</v>
      </c>
      <c r="AL38" s="312"/>
      <c r="AM38" s="312"/>
      <c r="AN38" s="38" t="s">
        <v>59</v>
      </c>
      <c r="AO38" s="38"/>
      <c r="AP38" s="38"/>
      <c r="AQ38" s="38"/>
      <c r="AR38" s="38"/>
      <c r="AS38" s="38"/>
      <c r="AT38" s="39"/>
      <c r="BL38" s="27"/>
      <c r="BM38" s="27"/>
      <c r="BN38" s="27"/>
      <c r="BO38" s="27"/>
      <c r="BP38" s="27"/>
      <c r="BQ38" s="27"/>
      <c r="BR38" s="27"/>
      <c r="BS38" s="27"/>
      <c r="BT38" s="27"/>
      <c r="BU38" s="27"/>
      <c r="BV38" s="27"/>
      <c r="BW38" s="27"/>
      <c r="BX38" s="27"/>
      <c r="BY38" s="27"/>
      <c r="BZ38" s="27"/>
      <c r="CA38" s="27"/>
      <c r="CB38" s="27"/>
      <c r="CC38" s="27"/>
      <c r="CD38" s="27"/>
      <c r="CE38" s="27"/>
      <c r="CF38" s="27"/>
      <c r="CG38" s="27"/>
      <c r="CH38" s="123"/>
      <c r="CI38" s="240"/>
      <c r="CJ38" s="240"/>
      <c r="CK38" s="240"/>
      <c r="CL38" s="240"/>
      <c r="CM38" s="240"/>
      <c r="CN38" s="49"/>
      <c r="CO38" s="27"/>
      <c r="CQ38" s="25"/>
      <c r="CS38" s="25"/>
      <c r="CU38" s="42"/>
    </row>
    <row r="39" spans="3:99" ht="18.75" customHeight="1">
      <c r="C39" s="122" t="s">
        <v>165</v>
      </c>
      <c r="AB39" s="231"/>
      <c r="AC39" s="231"/>
      <c r="AD39" s="231"/>
      <c r="AE39" s="231"/>
      <c r="AF39" s="231"/>
      <c r="AI39" s="139" t="s">
        <v>382</v>
      </c>
      <c r="AJ39" s="140"/>
      <c r="AK39" s="140"/>
      <c r="AL39" s="140"/>
      <c r="AM39" s="140"/>
      <c r="AN39" s="140"/>
      <c r="AO39" s="140"/>
      <c r="AP39" s="140"/>
      <c r="AQ39" s="140"/>
      <c r="AR39" s="140"/>
      <c r="AS39" s="140"/>
      <c r="AT39" s="141"/>
      <c r="BL39" s="27"/>
      <c r="BM39" s="27"/>
      <c r="BN39" s="27"/>
      <c r="BO39" s="27"/>
      <c r="BP39" s="27"/>
      <c r="BQ39" s="27"/>
      <c r="BR39" s="27"/>
      <c r="BS39" s="27"/>
      <c r="BT39" s="27"/>
      <c r="BU39" s="27"/>
      <c r="BV39" s="27"/>
      <c r="BW39" s="27"/>
      <c r="BX39" s="27"/>
      <c r="BY39" s="27"/>
      <c r="BZ39" s="27"/>
      <c r="CA39" s="27"/>
      <c r="CB39" s="27"/>
      <c r="CC39" s="27"/>
      <c r="CD39" s="27"/>
      <c r="CE39" s="27"/>
      <c r="CF39" s="27"/>
      <c r="CG39" s="27"/>
      <c r="CH39" s="123"/>
      <c r="CI39" s="240"/>
      <c r="CJ39" s="240"/>
      <c r="CK39" s="240"/>
      <c r="CL39" s="240"/>
      <c r="CM39" s="240"/>
      <c r="CN39" s="49"/>
      <c r="CO39" s="27"/>
      <c r="CQ39" s="25"/>
      <c r="CS39" s="25"/>
      <c r="CU39" s="42"/>
    </row>
    <row r="40" spans="3:99" ht="18.75" customHeight="1">
      <c r="C40" s="122" t="s">
        <v>166</v>
      </c>
      <c r="D40" s="122"/>
      <c r="AB40" s="231"/>
      <c r="AC40" s="231"/>
      <c r="AD40" s="231"/>
      <c r="AE40" s="231"/>
      <c r="AF40" s="231"/>
      <c r="AI40" s="139"/>
      <c r="AJ40" s="97" t="s">
        <v>184</v>
      </c>
      <c r="AK40" s="32"/>
      <c r="AL40" s="32"/>
      <c r="AM40" s="32"/>
      <c r="AN40" s="32"/>
      <c r="AO40" s="32"/>
      <c r="AP40" s="32"/>
      <c r="AQ40" s="32"/>
      <c r="AR40" s="32"/>
      <c r="AS40" s="32"/>
      <c r="AT40" s="33"/>
      <c r="BL40" s="27"/>
      <c r="BM40" s="27"/>
      <c r="BN40" s="27"/>
      <c r="BO40" s="27"/>
      <c r="BP40" s="27"/>
      <c r="BQ40" s="27"/>
      <c r="BR40" s="27"/>
      <c r="BS40" s="27"/>
      <c r="BT40" s="27"/>
      <c r="BU40" s="27"/>
      <c r="BV40" s="27"/>
      <c r="BW40" s="27"/>
      <c r="BX40" s="27"/>
      <c r="BY40" s="27"/>
      <c r="BZ40" s="27"/>
      <c r="CA40" s="27"/>
      <c r="CB40" s="27"/>
      <c r="CC40" s="27"/>
      <c r="CD40" s="27"/>
      <c r="CE40" s="27"/>
      <c r="CF40" s="27"/>
      <c r="CG40" s="27"/>
      <c r="CH40" s="123"/>
      <c r="CI40" s="240"/>
      <c r="CJ40" s="240"/>
      <c r="CK40" s="240"/>
      <c r="CL40" s="240"/>
      <c r="CM40" s="240"/>
      <c r="CN40" s="49"/>
      <c r="CO40" s="27"/>
      <c r="CQ40" s="25"/>
      <c r="CS40" s="25"/>
      <c r="CU40" s="42"/>
    </row>
    <row r="41" spans="3:99" ht="18.75" customHeight="1">
      <c r="C41" s="122" t="s">
        <v>167</v>
      </c>
      <c r="D41" s="122"/>
      <c r="AB41" s="231"/>
      <c r="AC41" s="231"/>
      <c r="AD41" s="231"/>
      <c r="AE41" s="231"/>
      <c r="AF41" s="231"/>
      <c r="AI41" s="139"/>
      <c r="AJ41" s="135"/>
      <c r="AK41" s="38" t="s">
        <v>185</v>
      </c>
      <c r="AL41" s="38"/>
      <c r="AM41" s="38"/>
      <c r="AN41" s="38"/>
      <c r="AO41" s="38"/>
      <c r="AP41" s="38"/>
      <c r="AQ41" s="333">
        <f>BJ6</f>
        <v>2.5999999999999999E-3</v>
      </c>
      <c r="AR41" s="333"/>
      <c r="AS41" s="333"/>
      <c r="AT41" s="39"/>
      <c r="BL41" s="27"/>
      <c r="BM41" s="27"/>
      <c r="BN41" s="27"/>
      <c r="BO41" s="27"/>
      <c r="BP41" s="27"/>
      <c r="BQ41" s="27"/>
      <c r="BR41" s="27"/>
      <c r="BS41" s="27"/>
      <c r="BT41" s="27"/>
      <c r="BU41" s="27"/>
      <c r="BV41" s="27"/>
      <c r="BW41" s="27"/>
      <c r="BX41" s="27"/>
      <c r="BY41" s="27"/>
      <c r="BZ41" s="27"/>
      <c r="CA41" s="27"/>
      <c r="CB41" s="27"/>
      <c r="CC41" s="27"/>
      <c r="CD41" s="27"/>
      <c r="CE41" s="27"/>
      <c r="CF41" s="27"/>
      <c r="CG41" s="27"/>
      <c r="CH41" s="123"/>
      <c r="CI41" s="240"/>
      <c r="CJ41" s="240"/>
      <c r="CK41" s="240"/>
      <c r="CL41" s="240"/>
      <c r="CM41" s="240"/>
      <c r="CN41" s="49"/>
      <c r="CO41" s="27"/>
      <c r="CQ41" s="25"/>
      <c r="CS41" s="25"/>
      <c r="CU41" s="42"/>
    </row>
    <row r="42" spans="3:99" ht="18.75" customHeight="1">
      <c r="C42" s="122" t="s">
        <v>168</v>
      </c>
      <c r="D42" s="122"/>
      <c r="AB42" s="231"/>
      <c r="AC42" s="231"/>
      <c r="AD42" s="231"/>
      <c r="AE42" s="231"/>
      <c r="AF42" s="231"/>
      <c r="AI42" s="139"/>
      <c r="AJ42" s="97" t="s">
        <v>408</v>
      </c>
      <c r="AK42" s="32"/>
      <c r="AL42" s="32"/>
      <c r="AM42" s="32"/>
      <c r="AN42" s="32"/>
      <c r="AO42" s="32"/>
      <c r="AP42" s="32"/>
      <c r="AQ42" s="32"/>
      <c r="AR42" s="32"/>
      <c r="AS42" s="32"/>
      <c r="AT42" s="33"/>
      <c r="BL42" s="27"/>
      <c r="BM42" s="27"/>
      <c r="BN42" s="27"/>
      <c r="BO42" s="27"/>
      <c r="BP42" s="27"/>
      <c r="BQ42" s="27"/>
      <c r="BR42" s="27"/>
      <c r="BS42" s="27"/>
      <c r="BT42" s="27"/>
      <c r="BU42" s="27"/>
      <c r="BV42" s="27"/>
      <c r="BW42" s="27"/>
      <c r="BX42" s="27"/>
      <c r="BY42" s="27"/>
      <c r="BZ42" s="27"/>
      <c r="CA42" s="27"/>
      <c r="CB42" s="27"/>
      <c r="CC42" s="27"/>
      <c r="CD42" s="27"/>
      <c r="CE42" s="27"/>
      <c r="CF42" s="27"/>
      <c r="CG42" s="27"/>
      <c r="CH42" s="123"/>
      <c r="CI42" s="240"/>
      <c r="CJ42" s="240"/>
      <c r="CK42" s="240"/>
      <c r="CL42" s="240"/>
      <c r="CM42" s="240"/>
      <c r="CN42" s="49"/>
      <c r="CO42" s="27"/>
      <c r="CQ42" s="25"/>
      <c r="CS42" s="25"/>
      <c r="CU42" s="42"/>
    </row>
    <row r="43" spans="3:99" ht="18.75" customHeight="1">
      <c r="C43" s="122" t="s">
        <v>169</v>
      </c>
      <c r="D43" s="122"/>
      <c r="AB43" s="231"/>
      <c r="AC43" s="231"/>
      <c r="AD43" s="231"/>
      <c r="AE43" s="231"/>
      <c r="AF43" s="231"/>
      <c r="AI43" s="139"/>
      <c r="AJ43" s="135"/>
      <c r="AK43" s="312">
        <f>BK6+BN6</f>
        <v>1197</v>
      </c>
      <c r="AL43" s="312"/>
      <c r="AM43" s="312"/>
      <c r="AN43" s="38" t="s">
        <v>59</v>
      </c>
      <c r="AO43" s="38" t="s">
        <v>64</v>
      </c>
      <c r="AP43" s="38" t="s">
        <v>67</v>
      </c>
      <c r="AQ43" s="38"/>
      <c r="AR43" s="38"/>
      <c r="AS43" s="38"/>
      <c r="AT43" s="39"/>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49"/>
      <c r="CO43" s="27"/>
      <c r="CQ43" s="25"/>
      <c r="CS43" s="25"/>
    </row>
    <row r="44" spans="3:99" ht="18.75" customHeight="1">
      <c r="C44" s="122" t="s">
        <v>170</v>
      </c>
      <c r="D44" s="122"/>
      <c r="AB44" s="231"/>
      <c r="AC44" s="231"/>
      <c r="AD44" s="231"/>
      <c r="AE44" s="231"/>
      <c r="AF44" s="231"/>
      <c r="AI44" s="139"/>
      <c r="AJ44" s="97" t="s">
        <v>187</v>
      </c>
      <c r="AK44" s="32"/>
      <c r="AL44" s="32"/>
      <c r="AM44" s="32"/>
      <c r="AN44" s="32"/>
      <c r="AO44" s="32"/>
      <c r="AP44" s="32"/>
      <c r="AQ44" s="32"/>
      <c r="AR44" s="32"/>
      <c r="AS44" s="32"/>
      <c r="AT44" s="33"/>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49"/>
      <c r="CO44" s="27"/>
      <c r="CQ44" s="25"/>
      <c r="CS44" s="25"/>
    </row>
    <row r="45" spans="3:99" ht="18.75" customHeight="1">
      <c r="C45" s="92" t="s">
        <v>71</v>
      </c>
      <c r="AB45" s="231"/>
      <c r="AC45" s="231"/>
      <c r="AD45" s="231"/>
      <c r="AE45" s="231"/>
      <c r="AF45" s="231"/>
      <c r="AI45" s="142"/>
      <c r="AJ45" s="135"/>
      <c r="AK45" s="312">
        <f>BL6</f>
        <v>731</v>
      </c>
      <c r="AL45" s="312"/>
      <c r="AM45" s="312"/>
      <c r="AN45" s="38" t="s">
        <v>59</v>
      </c>
      <c r="AO45" s="38"/>
      <c r="AP45" s="38"/>
      <c r="AQ45" s="38"/>
      <c r="AR45" s="38"/>
      <c r="AS45" s="38"/>
      <c r="AT45" s="39"/>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49"/>
      <c r="CO45" s="27"/>
      <c r="CQ45" s="25"/>
      <c r="CS45" s="25"/>
    </row>
    <row r="46" spans="3:99" ht="18.75" customHeight="1">
      <c r="C46" s="92" t="s">
        <v>407</v>
      </c>
      <c r="AI46" s="1" t="s">
        <v>409</v>
      </c>
      <c r="AW46" s="98"/>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49"/>
      <c r="CO46" s="27"/>
      <c r="CQ46" s="25"/>
      <c r="CS46" s="25"/>
    </row>
    <row r="47" spans="3:99" ht="18.75" customHeight="1">
      <c r="C47" s="92"/>
      <c r="AW47" s="98"/>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49"/>
      <c r="CO47" s="27"/>
      <c r="CQ47" s="25"/>
      <c r="CS47" s="25"/>
    </row>
    <row r="48" spans="3:99" ht="18.75" customHeight="1">
      <c r="AW48" s="98"/>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49"/>
      <c r="CO48" s="27"/>
      <c r="CQ48" s="25"/>
      <c r="CS48" s="25"/>
    </row>
    <row r="49" spans="1:112" ht="18.75" customHeight="1">
      <c r="A49" s="153"/>
      <c r="B49" s="153" t="s">
        <v>197</v>
      </c>
      <c r="C49" s="154" t="s">
        <v>188</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98"/>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49"/>
      <c r="CO49" s="27"/>
    </row>
    <row r="50" spans="1:112" ht="18.75" customHeight="1">
      <c r="C50" s="134"/>
      <c r="AW50" s="98"/>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49"/>
      <c r="CO50" s="27"/>
    </row>
    <row r="51" spans="1:112" ht="18.75" customHeight="1" thickBot="1">
      <c r="AW51" s="98"/>
      <c r="BG51" s="85"/>
      <c r="BH51" s="85"/>
      <c r="BI51" s="85"/>
      <c r="BJ51" s="85"/>
      <c r="BK51" s="152">
        <f>ir_gnd</f>
        <v>670000</v>
      </c>
      <c r="BL51" s="85"/>
      <c r="BM51" s="85"/>
      <c r="BN51" s="85"/>
      <c r="BO51" s="85"/>
      <c r="BP51" s="85"/>
      <c r="BQ51" s="152">
        <f>si_gnd</f>
        <v>260000</v>
      </c>
      <c r="BR51" s="85"/>
      <c r="BS51" s="85"/>
      <c r="BT51" s="85"/>
      <c r="BU51" s="85"/>
      <c r="BV51" s="85"/>
      <c r="BW51" s="152">
        <f>kg_gnd</f>
        <v>170000</v>
      </c>
      <c r="BX51" s="85"/>
      <c r="BY51" s="85"/>
      <c r="BZ51" s="85"/>
      <c r="CA51" s="85"/>
      <c r="CB51" s="85"/>
      <c r="CC51" s="152">
        <f>BM6</f>
        <v>30000</v>
      </c>
      <c r="CD51" s="85"/>
      <c r="CE51" s="27"/>
      <c r="CF51" s="27"/>
      <c r="CG51" s="27"/>
      <c r="CH51" s="27"/>
      <c r="CI51" s="27"/>
      <c r="CJ51" s="27"/>
      <c r="CK51" s="27"/>
      <c r="CL51" s="27"/>
      <c r="CM51" s="27"/>
      <c r="CN51" s="49"/>
      <c r="CO51" s="27"/>
      <c r="CP51" s="27"/>
      <c r="CQ51" s="27"/>
      <c r="CR51" s="27"/>
      <c r="CS51" s="49"/>
      <c r="CT51" s="27"/>
      <c r="CV51" s="3"/>
      <c r="CW51" s="3"/>
      <c r="CX51" s="3"/>
      <c r="CY51" s="3"/>
    </row>
    <row r="52" spans="1:112" ht="18.75" customHeight="1" thickBot="1">
      <c r="D52" s="143"/>
      <c r="E52" s="363" t="s">
        <v>15</v>
      </c>
      <c r="F52" s="364"/>
      <c r="G52" s="364"/>
      <c r="H52" s="365"/>
      <c r="I52" s="366" t="s">
        <v>190</v>
      </c>
      <c r="J52" s="367"/>
      <c r="K52" s="367"/>
      <c r="L52" s="367"/>
      <c r="M52" s="368"/>
      <c r="R52" s="133" t="s">
        <v>178</v>
      </c>
      <c r="S52" s="369">
        <f>S21</f>
        <v>0</v>
      </c>
      <c r="T52" s="370"/>
      <c r="U52" s="370"/>
      <c r="V52" s="370"/>
      <c r="W52" s="370"/>
      <c r="X52" s="371"/>
      <c r="Y52" s="1" t="s">
        <v>59</v>
      </c>
      <c r="AW52" s="98"/>
      <c r="BG52" s="229"/>
      <c r="BH52" s="19" t="s">
        <v>230</v>
      </c>
      <c r="BI52" s="19" t="s">
        <v>231</v>
      </c>
      <c r="BJ52" s="19" t="s">
        <v>232</v>
      </c>
      <c r="BK52" s="19" t="s">
        <v>241</v>
      </c>
      <c r="BL52" s="19" t="s">
        <v>239</v>
      </c>
      <c r="BM52" s="149" t="s">
        <v>240</v>
      </c>
      <c r="BN52" s="19" t="s">
        <v>233</v>
      </c>
      <c r="BO52" s="19" t="s">
        <v>234</v>
      </c>
      <c r="BP52" s="19" t="s">
        <v>235</v>
      </c>
      <c r="BQ52" s="19" t="s">
        <v>242</v>
      </c>
      <c r="BR52" s="19" t="s">
        <v>239</v>
      </c>
      <c r="BS52" s="149" t="s">
        <v>243</v>
      </c>
      <c r="BT52" s="19" t="s">
        <v>236</v>
      </c>
      <c r="BU52" s="19" t="s">
        <v>237</v>
      </c>
      <c r="BV52" s="19" t="s">
        <v>238</v>
      </c>
      <c r="BW52" s="19" t="s">
        <v>244</v>
      </c>
      <c r="BX52" s="19" t="s">
        <v>239</v>
      </c>
      <c r="BY52" s="149" t="s">
        <v>245</v>
      </c>
      <c r="BZ52" s="242" t="s">
        <v>396</v>
      </c>
      <c r="CA52" s="242" t="s">
        <v>397</v>
      </c>
      <c r="CB52" s="242" t="s">
        <v>398</v>
      </c>
      <c r="CC52" s="242" t="s">
        <v>395</v>
      </c>
      <c r="CD52" s="19" t="s">
        <v>239</v>
      </c>
      <c r="CE52" s="149" t="s">
        <v>399</v>
      </c>
      <c r="CF52" s="19" t="s">
        <v>191</v>
      </c>
      <c r="CG52" s="27"/>
      <c r="CH52" s="27"/>
      <c r="CI52" s="27"/>
      <c r="CJ52" s="27"/>
      <c r="CK52" s="27"/>
      <c r="CL52" s="27"/>
      <c r="CM52" s="27"/>
      <c r="CN52" s="27"/>
      <c r="CO52" s="27"/>
      <c r="CP52" s="27"/>
      <c r="CQ52" s="27"/>
      <c r="CR52" s="27"/>
      <c r="CS52" s="27"/>
      <c r="CT52" s="27"/>
      <c r="CU52" s="27"/>
      <c r="CV52" s="27"/>
      <c r="CW52" s="27"/>
      <c r="CX52" s="27"/>
      <c r="CY52" s="27"/>
      <c r="CZ52" s="27"/>
      <c r="DA52" s="27"/>
      <c r="DB52" s="49"/>
      <c r="DC52" s="27"/>
      <c r="DE52" s="3"/>
      <c r="DF52" s="3"/>
      <c r="DG52" s="3"/>
      <c r="DH52" s="3"/>
    </row>
    <row r="53" spans="1:112" ht="18.75" customHeight="1">
      <c r="D53" s="144" t="s">
        <v>41</v>
      </c>
      <c r="E53" s="358" t="str">
        <f t="shared" ref="E53:E60" si="36">IF(AE9="●","",IF(B9="","",B9))</f>
        <v/>
      </c>
      <c r="F53" s="359"/>
      <c r="G53" s="359"/>
      <c r="H53" s="360"/>
      <c r="I53" s="361" t="str">
        <f t="shared" ref="I53:I60" si="37">IF(AE9="●","",IF(B9="","",CF53))</f>
        <v/>
      </c>
      <c r="J53" s="362"/>
      <c r="K53" s="362"/>
      <c r="L53" s="362"/>
      <c r="M53" s="33" t="s">
        <v>189</v>
      </c>
      <c r="AW53" s="98"/>
      <c r="BG53" s="16" t="s">
        <v>222</v>
      </c>
      <c r="BH53" s="147" t="str">
        <f t="shared" ref="BH53:BH60" si="38">IF(AE9="●","",BW9)</f>
        <v/>
      </c>
      <c r="BI53" s="147" t="str">
        <f>IF(AE9="●","",IF(BY9&lt;&gt;"",BY9,""))</f>
        <v/>
      </c>
      <c r="BJ53" s="147" t="str">
        <f t="shared" ref="BJ53:BJ60" si="39">IF(AE9="●","",IF(BH53="","",($BZ$17/$BW$21)*$BW$26))</f>
        <v/>
      </c>
      <c r="BK53" s="147" t="str">
        <f t="shared" ref="BK53:BK60" si="40">IF(AE9="●","",IF(BH53="","",(BH53+BI53+BJ53)))</f>
        <v/>
      </c>
      <c r="BL53" s="148" t="str">
        <f t="shared" ref="BL53:BL60" si="41">IF(AE9="●","",IF(BH53="","",IF(BK$61&gt;BK$51,BK53/BK$61,1)))</f>
        <v/>
      </c>
      <c r="BM53" s="150">
        <f>IF(BH53="",0,IF(BK$61&gt;BK$51,BK$51*BL53,BK53))</f>
        <v>0</v>
      </c>
      <c r="BN53" s="147" t="str">
        <f t="shared" ref="BN53:BN60" si="42">IF(AE9="●","",CA9)</f>
        <v/>
      </c>
      <c r="BO53" s="147" t="str">
        <f>IF(AE9="●","",IF(CC9&lt;&gt;"",CC9,""))</f>
        <v/>
      </c>
      <c r="BP53" s="147" t="str">
        <f>IF(AE9="●","",IF(BN53="","",($CD$17/$BW$21)*$BW$26))</f>
        <v/>
      </c>
      <c r="BQ53" s="147" t="str">
        <f t="shared" ref="BQ53:BQ60" si="43">IF(AE9="●","",IF(BN53="","",(BN53+BO53+BP53)))</f>
        <v/>
      </c>
      <c r="BR53" s="148" t="str">
        <f>IF(AE9="●","",IF(BN53="","",IF(BQ$61&gt;BQ$51,BQ53/BQ$61,1)))</f>
        <v/>
      </c>
      <c r="BS53" s="150">
        <f t="shared" ref="BS53:BS56" si="44">IF(BN53="",0,IF(BQ$61&gt;BQ$51,BQ$51*BR53,BQ53))</f>
        <v>0</v>
      </c>
      <c r="BT53" s="147" t="str">
        <f>IF(AE9="●","",CE9)</f>
        <v/>
      </c>
      <c r="BU53" s="147" t="str">
        <f>IF(AE9="●","",IF(CG9&lt;&gt;"",CG9,""))</f>
        <v/>
      </c>
      <c r="BV53" s="147" t="str">
        <f>IF(AE9="●","",IF(BT53="","",($CH$17/$CF$18)*$BW$26))</f>
        <v/>
      </c>
      <c r="BW53" s="147" t="str">
        <f t="shared" ref="BW53:BW60" si="45">IF(AE9="●","",IF(BT53="","",(BT53+BU53+BV53)))</f>
        <v/>
      </c>
      <c r="BX53" s="148" t="str">
        <f t="shared" ref="BX53:BX60" si="46">IF(AE9="●","",IF(BT53="","",IF(BW$61&gt;BW$51,BW53/BW$61,1)))</f>
        <v/>
      </c>
      <c r="BY53" s="150">
        <f t="shared" ref="BY53:BY60" si="47">IF(BT53="",0,IF(BW$61&gt;BW$51,BW$51*BX53,BW53))</f>
        <v>0</v>
      </c>
      <c r="BZ53" s="243" t="str">
        <f>IF(AE9="●","",CI9)</f>
        <v/>
      </c>
      <c r="CA53" s="243" t="str">
        <f>IF(AE9="●","",IF(CK9&lt;&gt;"",CK9+CM9,""))</f>
        <v/>
      </c>
      <c r="CB53" s="243" t="str">
        <f>IF(AE9="●","",IF(BZ53="","",($CL$17/$BW$21)*$BW$26))</f>
        <v/>
      </c>
      <c r="CC53" s="243" t="str">
        <f>IF(AE9="●","",IF(BZ53="","",(BZ53+CA53+CB53)))</f>
        <v/>
      </c>
      <c r="CD53" s="244" t="str">
        <f>IF(AE9="●","",IF(BZ53="","",IF(CC$61&gt;CC$51,CC53/CC$61,1)))</f>
        <v/>
      </c>
      <c r="CE53" s="150">
        <f>IF(BZ53="",0,IF(CC$61&gt;CC$51,CC$51*CD53,CC53))</f>
        <v>0</v>
      </c>
      <c r="CF53" s="146">
        <f t="shared" ref="CF53:CF60" si="48">IF(BH53&gt;"","",TRUNC((BM53+BS53+BY53+CE53)/12*LEFT(kanyu,LEN(kanyu)-2),-2))</f>
        <v>0</v>
      </c>
      <c r="CG53" s="27"/>
      <c r="CH53" s="27"/>
      <c r="CI53" s="27"/>
      <c r="CJ53" s="27"/>
      <c r="CK53" s="27"/>
      <c r="CL53" s="27"/>
      <c r="CM53" s="27"/>
      <c r="CN53" s="27"/>
      <c r="CO53" s="27"/>
      <c r="CP53" s="27"/>
      <c r="CQ53" s="27"/>
      <c r="CR53" s="27"/>
      <c r="CS53" s="27"/>
      <c r="CT53" s="27"/>
      <c r="CU53" s="27"/>
      <c r="CV53" s="27"/>
      <c r="CW53" s="27"/>
      <c r="CX53" s="27"/>
      <c r="CY53" s="27"/>
      <c r="CZ53" s="27"/>
      <c r="DA53" s="27"/>
      <c r="DB53" s="49"/>
      <c r="DC53" s="27"/>
      <c r="DE53" s="3"/>
      <c r="DF53" s="3"/>
      <c r="DG53" s="3"/>
      <c r="DH53" s="3"/>
    </row>
    <row r="54" spans="1:112" ht="18.75" customHeight="1">
      <c r="D54" s="144" t="s">
        <v>43</v>
      </c>
      <c r="E54" s="358" t="str">
        <f t="shared" si="36"/>
        <v/>
      </c>
      <c r="F54" s="359"/>
      <c r="G54" s="359"/>
      <c r="H54" s="360"/>
      <c r="I54" s="361" t="str">
        <f t="shared" si="37"/>
        <v/>
      </c>
      <c r="J54" s="362"/>
      <c r="K54" s="362"/>
      <c r="L54" s="362"/>
      <c r="M54" s="33" t="s">
        <v>189</v>
      </c>
      <c r="R54" s="1" t="s">
        <v>252</v>
      </c>
      <c r="AW54" s="98"/>
      <c r="BG54" s="16" t="s">
        <v>223</v>
      </c>
      <c r="BH54" s="147" t="str">
        <f t="shared" si="38"/>
        <v/>
      </c>
      <c r="BI54" s="147" t="str">
        <f t="shared" ref="BI54:BI60" si="49">IF(AE10="●","",IF(BY10&lt;&gt;"",BY10,""))</f>
        <v/>
      </c>
      <c r="BJ54" s="147" t="str">
        <f t="shared" si="39"/>
        <v/>
      </c>
      <c r="BK54" s="147" t="str">
        <f t="shared" si="40"/>
        <v/>
      </c>
      <c r="BL54" s="148" t="str">
        <f t="shared" si="41"/>
        <v/>
      </c>
      <c r="BM54" s="150">
        <f t="shared" ref="BM54:BM60" si="50">IF(BH54="",0,IF(BK$61&gt;BK$51,BK$51*BL54,BK54))</f>
        <v>0</v>
      </c>
      <c r="BN54" s="147" t="str">
        <f t="shared" si="42"/>
        <v/>
      </c>
      <c r="BO54" s="147" t="str">
        <f t="shared" ref="BO54:BO60" si="51">IF(AE10="●","",IF(CC10&lt;&gt;"",CC10,""))</f>
        <v/>
      </c>
      <c r="BP54" s="147" t="str">
        <f t="shared" ref="BP54:BP60" si="52">IF(AE10="●","",IF(BN54="","",($CD$17/$BW$21)*$BW$26))</f>
        <v/>
      </c>
      <c r="BQ54" s="147" t="str">
        <f t="shared" si="43"/>
        <v/>
      </c>
      <c r="BR54" s="148" t="str">
        <f t="shared" ref="BR54:BR60" si="53">IF(AE10="●","",IF(BN54="","",IF(BQ$61&gt;BQ$51,BQ54/BQ$61,1)))</f>
        <v/>
      </c>
      <c r="BS54" s="150">
        <f t="shared" si="44"/>
        <v>0</v>
      </c>
      <c r="BT54" s="147" t="str">
        <f t="shared" ref="BT54:BT60" si="54">IF(AE10="●","",CE10)</f>
        <v/>
      </c>
      <c r="BU54" s="147" t="str">
        <f t="shared" ref="BU54:BU60" si="55">IF(AE10="●","",IF(CG10&lt;&gt;"",CG10,""))</f>
        <v/>
      </c>
      <c r="BV54" s="147" t="str">
        <f t="shared" ref="BV54:BV60" si="56">IF(AE10="●","",IF(BT54="","",($CH$17/$CF$18)*$BW$26))</f>
        <v/>
      </c>
      <c r="BW54" s="147" t="str">
        <f t="shared" si="45"/>
        <v/>
      </c>
      <c r="BX54" s="148" t="str">
        <f t="shared" si="46"/>
        <v/>
      </c>
      <c r="BY54" s="150">
        <f t="shared" si="47"/>
        <v>0</v>
      </c>
      <c r="BZ54" s="243" t="str">
        <f t="shared" ref="BZ54:BZ60" si="57">IF(AE10="●","",CI10)</f>
        <v/>
      </c>
      <c r="CA54" s="243" t="str">
        <f t="shared" ref="CA54:CA60" si="58">IF(AE10="●","",IF(CK10&lt;&gt;"",CK10+CM10,""))</f>
        <v/>
      </c>
      <c r="CB54" s="243" t="str">
        <f t="shared" ref="CB54:CB60" si="59">IF(AE10="●","",IF(BZ54="","",($CL$17/$BW$21)*$BW$26))</f>
        <v/>
      </c>
      <c r="CC54" s="243" t="str">
        <f t="shared" ref="CC54:CC60" si="60">IF(AE10="●","",IF(BZ54="","",(BZ54+CA54+CB54)))</f>
        <v/>
      </c>
      <c r="CD54" s="244" t="str">
        <f t="shared" ref="CD54:CD60" si="61">IF(AE10="●","",IF(BZ54="","",IF(CC$61&gt;CC$51,CC54/CC$61,1)))</f>
        <v/>
      </c>
      <c r="CE54" s="150">
        <f t="shared" ref="CE54:CE61" si="62">IF(BZ54="",0,IF(CC$61&gt;CC$51,CC$51*CD54,CC54))</f>
        <v>0</v>
      </c>
      <c r="CF54" s="146">
        <f t="shared" si="48"/>
        <v>0</v>
      </c>
      <c r="CG54" s="27"/>
      <c r="CH54" s="27"/>
      <c r="CI54" s="27"/>
      <c r="CJ54" s="27"/>
      <c r="CK54" s="27"/>
      <c r="CL54" s="27"/>
      <c r="CM54" s="27"/>
      <c r="CN54" s="27"/>
      <c r="CO54" s="27"/>
      <c r="CP54" s="27"/>
      <c r="CQ54" s="27"/>
      <c r="CR54" s="27"/>
      <c r="CS54" s="27"/>
      <c r="CT54" s="27"/>
      <c r="CU54" s="27"/>
      <c r="CV54" s="27"/>
      <c r="CW54" s="27"/>
      <c r="CX54" s="27"/>
      <c r="CY54" s="27"/>
      <c r="CZ54" s="27"/>
      <c r="DA54" s="27"/>
      <c r="DB54" s="49"/>
      <c r="DC54" s="27"/>
      <c r="DE54" s="3"/>
      <c r="DF54" s="3"/>
      <c r="DG54" s="3"/>
      <c r="DH54" s="3"/>
    </row>
    <row r="55" spans="1:112" ht="18.75" customHeight="1">
      <c r="D55" s="144" t="s">
        <v>0</v>
      </c>
      <c r="E55" s="358" t="str">
        <f t="shared" si="36"/>
        <v/>
      </c>
      <c r="F55" s="359"/>
      <c r="G55" s="359"/>
      <c r="H55" s="360"/>
      <c r="I55" s="361" t="str">
        <f t="shared" si="37"/>
        <v/>
      </c>
      <c r="J55" s="362"/>
      <c r="K55" s="362"/>
      <c r="L55" s="362"/>
      <c r="M55" s="33" t="s">
        <v>189</v>
      </c>
      <c r="R55" s="1" t="s">
        <v>193</v>
      </c>
      <c r="AW55" s="98"/>
      <c r="BG55" s="16" t="s">
        <v>224</v>
      </c>
      <c r="BH55" s="147" t="str">
        <f t="shared" si="38"/>
        <v/>
      </c>
      <c r="BI55" s="147" t="str">
        <f t="shared" si="49"/>
        <v/>
      </c>
      <c r="BJ55" s="147" t="str">
        <f t="shared" si="39"/>
        <v/>
      </c>
      <c r="BK55" s="147" t="str">
        <f t="shared" si="40"/>
        <v/>
      </c>
      <c r="BL55" s="148" t="str">
        <f t="shared" si="41"/>
        <v/>
      </c>
      <c r="BM55" s="150">
        <f t="shared" si="50"/>
        <v>0</v>
      </c>
      <c r="BN55" s="147" t="str">
        <f t="shared" si="42"/>
        <v/>
      </c>
      <c r="BO55" s="147" t="str">
        <f t="shared" si="51"/>
        <v/>
      </c>
      <c r="BP55" s="147" t="str">
        <f t="shared" si="52"/>
        <v/>
      </c>
      <c r="BQ55" s="147" t="str">
        <f t="shared" si="43"/>
        <v/>
      </c>
      <c r="BR55" s="148" t="str">
        <f t="shared" si="53"/>
        <v/>
      </c>
      <c r="BS55" s="150">
        <f t="shared" si="44"/>
        <v>0</v>
      </c>
      <c r="BT55" s="147" t="str">
        <f t="shared" si="54"/>
        <v/>
      </c>
      <c r="BU55" s="147" t="str">
        <f t="shared" si="55"/>
        <v/>
      </c>
      <c r="BV55" s="147" t="str">
        <f t="shared" si="56"/>
        <v/>
      </c>
      <c r="BW55" s="147" t="str">
        <f t="shared" si="45"/>
        <v/>
      </c>
      <c r="BX55" s="148" t="str">
        <f t="shared" si="46"/>
        <v/>
      </c>
      <c r="BY55" s="150">
        <f t="shared" si="47"/>
        <v>0</v>
      </c>
      <c r="BZ55" s="243" t="str">
        <f t="shared" si="57"/>
        <v/>
      </c>
      <c r="CA55" s="243" t="str">
        <f t="shared" si="58"/>
        <v/>
      </c>
      <c r="CB55" s="243" t="str">
        <f t="shared" si="59"/>
        <v/>
      </c>
      <c r="CC55" s="243" t="str">
        <f t="shared" si="60"/>
        <v/>
      </c>
      <c r="CD55" s="244" t="str">
        <f t="shared" si="61"/>
        <v/>
      </c>
      <c r="CE55" s="150">
        <f t="shared" si="62"/>
        <v>0</v>
      </c>
      <c r="CF55" s="146">
        <f t="shared" si="48"/>
        <v>0</v>
      </c>
      <c r="CG55" s="27"/>
      <c r="CH55" s="27"/>
      <c r="CI55" s="27"/>
      <c r="CJ55" s="27"/>
      <c r="CK55" s="27"/>
      <c r="CL55" s="27"/>
      <c r="CM55" s="27"/>
      <c r="CN55" s="27"/>
      <c r="CO55" s="27"/>
      <c r="CP55" s="27"/>
      <c r="CQ55" s="27"/>
      <c r="CR55" s="27"/>
      <c r="CS55" s="27"/>
      <c r="CT55" s="27"/>
      <c r="CU55" s="27"/>
      <c r="CV55" s="27"/>
      <c r="CW55" s="27"/>
      <c r="CX55" s="27"/>
      <c r="CY55" s="27"/>
      <c r="CZ55" s="27"/>
      <c r="DA55" s="27"/>
      <c r="DB55" s="49"/>
      <c r="DC55" s="27"/>
      <c r="DE55" s="3"/>
      <c r="DF55" s="3"/>
      <c r="DG55" s="3"/>
      <c r="DH55" s="3"/>
    </row>
    <row r="56" spans="1:112" ht="18.75" customHeight="1">
      <c r="D56" s="144" t="s">
        <v>46</v>
      </c>
      <c r="E56" s="358" t="str">
        <f t="shared" si="36"/>
        <v/>
      </c>
      <c r="F56" s="359"/>
      <c r="G56" s="359"/>
      <c r="H56" s="360"/>
      <c r="I56" s="361" t="str">
        <f t="shared" si="37"/>
        <v/>
      </c>
      <c r="J56" s="362"/>
      <c r="K56" s="362"/>
      <c r="L56" s="362"/>
      <c r="M56" s="82" t="s">
        <v>189</v>
      </c>
      <c r="R56" s="1" t="s">
        <v>194</v>
      </c>
      <c r="AW56" s="98"/>
      <c r="BG56" s="16" t="s">
        <v>225</v>
      </c>
      <c r="BH56" s="147" t="str">
        <f t="shared" si="38"/>
        <v/>
      </c>
      <c r="BI56" s="147" t="str">
        <f t="shared" si="49"/>
        <v/>
      </c>
      <c r="BJ56" s="147" t="str">
        <f t="shared" si="39"/>
        <v/>
      </c>
      <c r="BK56" s="147" t="str">
        <f t="shared" si="40"/>
        <v/>
      </c>
      <c r="BL56" s="148" t="str">
        <f t="shared" si="41"/>
        <v/>
      </c>
      <c r="BM56" s="150">
        <f t="shared" si="50"/>
        <v>0</v>
      </c>
      <c r="BN56" s="147" t="str">
        <f t="shared" si="42"/>
        <v/>
      </c>
      <c r="BO56" s="147" t="str">
        <f t="shared" si="51"/>
        <v/>
      </c>
      <c r="BP56" s="147" t="str">
        <f t="shared" si="52"/>
        <v/>
      </c>
      <c r="BQ56" s="147" t="str">
        <f t="shared" si="43"/>
        <v/>
      </c>
      <c r="BR56" s="148" t="str">
        <f t="shared" si="53"/>
        <v/>
      </c>
      <c r="BS56" s="150">
        <f t="shared" si="44"/>
        <v>0</v>
      </c>
      <c r="BT56" s="147" t="str">
        <f t="shared" si="54"/>
        <v/>
      </c>
      <c r="BU56" s="147" t="str">
        <f t="shared" si="55"/>
        <v/>
      </c>
      <c r="BV56" s="147" t="str">
        <f t="shared" si="56"/>
        <v/>
      </c>
      <c r="BW56" s="147" t="str">
        <f t="shared" si="45"/>
        <v/>
      </c>
      <c r="BX56" s="148" t="str">
        <f t="shared" si="46"/>
        <v/>
      </c>
      <c r="BY56" s="150">
        <f t="shared" si="47"/>
        <v>0</v>
      </c>
      <c r="BZ56" s="243" t="str">
        <f t="shared" si="57"/>
        <v/>
      </c>
      <c r="CA56" s="243" t="str">
        <f t="shared" si="58"/>
        <v/>
      </c>
      <c r="CB56" s="243" t="str">
        <f t="shared" si="59"/>
        <v/>
      </c>
      <c r="CC56" s="243" t="str">
        <f t="shared" si="60"/>
        <v/>
      </c>
      <c r="CD56" s="244" t="str">
        <f t="shared" si="61"/>
        <v/>
      </c>
      <c r="CE56" s="150">
        <f t="shared" si="62"/>
        <v>0</v>
      </c>
      <c r="CF56" s="146">
        <f t="shared" si="48"/>
        <v>0</v>
      </c>
      <c r="CG56" s="27"/>
      <c r="CH56" s="27"/>
      <c r="CI56" s="27"/>
      <c r="CJ56" s="27"/>
      <c r="CK56" s="27"/>
      <c r="CL56" s="27"/>
      <c r="CM56" s="27"/>
      <c r="CN56" s="27"/>
      <c r="CO56" s="27"/>
      <c r="CP56" s="27"/>
      <c r="CQ56" s="27"/>
      <c r="CR56" s="27"/>
      <c r="CS56" s="27"/>
      <c r="CT56" s="27"/>
      <c r="CU56" s="27"/>
      <c r="CV56" s="27"/>
      <c r="CW56" s="27"/>
      <c r="CX56" s="27"/>
      <c r="CY56" s="27"/>
      <c r="CZ56" s="27"/>
      <c r="DA56" s="27"/>
      <c r="DB56" s="49"/>
      <c r="DC56" s="27"/>
      <c r="DE56" s="3"/>
      <c r="DF56" s="3"/>
      <c r="DG56" s="3"/>
      <c r="DH56" s="3"/>
    </row>
    <row r="57" spans="1:112" ht="18.75" customHeight="1">
      <c r="D57" s="144" t="s">
        <v>48</v>
      </c>
      <c r="E57" s="358" t="str">
        <f t="shared" si="36"/>
        <v/>
      </c>
      <c r="F57" s="359"/>
      <c r="G57" s="359"/>
      <c r="H57" s="360"/>
      <c r="I57" s="361" t="str">
        <f t="shared" si="37"/>
        <v/>
      </c>
      <c r="J57" s="362"/>
      <c r="K57" s="362"/>
      <c r="L57" s="362"/>
      <c r="M57" s="39" t="s">
        <v>189</v>
      </c>
      <c r="R57" s="1" t="s">
        <v>195</v>
      </c>
      <c r="AW57" s="98"/>
      <c r="BG57" s="16" t="s">
        <v>226</v>
      </c>
      <c r="BH57" s="147" t="str">
        <f t="shared" si="38"/>
        <v/>
      </c>
      <c r="BI57" s="147" t="str">
        <f t="shared" si="49"/>
        <v/>
      </c>
      <c r="BJ57" s="147" t="str">
        <f t="shared" si="39"/>
        <v/>
      </c>
      <c r="BK57" s="147" t="str">
        <f t="shared" si="40"/>
        <v/>
      </c>
      <c r="BL57" s="148" t="str">
        <f t="shared" si="41"/>
        <v/>
      </c>
      <c r="BM57" s="150">
        <f t="shared" si="50"/>
        <v>0</v>
      </c>
      <c r="BN57" s="147" t="str">
        <f t="shared" si="42"/>
        <v/>
      </c>
      <c r="BO57" s="147" t="str">
        <f t="shared" si="51"/>
        <v/>
      </c>
      <c r="BP57" s="147" t="str">
        <f t="shared" si="52"/>
        <v/>
      </c>
      <c r="BQ57" s="147" t="str">
        <f t="shared" si="43"/>
        <v/>
      </c>
      <c r="BR57" s="148" t="str">
        <f t="shared" si="53"/>
        <v/>
      </c>
      <c r="BS57" s="150">
        <f>IF(BN57="",0,IF(BQ$61&gt;BQ$51,BQ$51*BR57,BQ57))</f>
        <v>0</v>
      </c>
      <c r="BT57" s="147" t="str">
        <f t="shared" si="54"/>
        <v/>
      </c>
      <c r="BU57" s="147" t="str">
        <f t="shared" si="55"/>
        <v/>
      </c>
      <c r="BV57" s="147" t="str">
        <f t="shared" si="56"/>
        <v/>
      </c>
      <c r="BW57" s="147" t="str">
        <f t="shared" si="45"/>
        <v/>
      </c>
      <c r="BX57" s="148" t="str">
        <f t="shared" si="46"/>
        <v/>
      </c>
      <c r="BY57" s="150">
        <f t="shared" si="47"/>
        <v>0</v>
      </c>
      <c r="BZ57" s="243" t="str">
        <f t="shared" si="57"/>
        <v/>
      </c>
      <c r="CA57" s="243" t="str">
        <f t="shared" si="58"/>
        <v/>
      </c>
      <c r="CB57" s="243" t="str">
        <f t="shared" si="59"/>
        <v/>
      </c>
      <c r="CC57" s="243" t="str">
        <f t="shared" si="60"/>
        <v/>
      </c>
      <c r="CD57" s="244" t="str">
        <f t="shared" si="61"/>
        <v/>
      </c>
      <c r="CE57" s="150">
        <f t="shared" si="62"/>
        <v>0</v>
      </c>
      <c r="CF57" s="146">
        <f t="shared" si="48"/>
        <v>0</v>
      </c>
      <c r="CG57" s="27"/>
      <c r="CH57" s="27"/>
      <c r="CI57" s="27"/>
      <c r="CJ57" s="27"/>
      <c r="CK57" s="27"/>
      <c r="CL57" s="27"/>
      <c r="CM57" s="27"/>
      <c r="CN57" s="27"/>
      <c r="CO57" s="27"/>
      <c r="CP57" s="27"/>
      <c r="CQ57" s="27"/>
      <c r="CR57" s="27"/>
      <c r="CS57" s="27"/>
      <c r="CT57" s="27"/>
      <c r="CU57" s="27"/>
      <c r="CV57" s="27"/>
      <c r="CW57" s="27"/>
      <c r="CX57" s="27"/>
      <c r="CY57" s="27"/>
      <c r="CZ57" s="27"/>
      <c r="DA57" s="27"/>
      <c r="DB57" s="49"/>
      <c r="DC57" s="27"/>
      <c r="DE57" s="3"/>
      <c r="DF57" s="3"/>
      <c r="DG57" s="3"/>
      <c r="DH57" s="3"/>
    </row>
    <row r="58" spans="1:112" ht="18.75" customHeight="1">
      <c r="D58" s="144" t="s">
        <v>50</v>
      </c>
      <c r="E58" s="358" t="str">
        <f t="shared" si="36"/>
        <v/>
      </c>
      <c r="F58" s="359"/>
      <c r="G58" s="359"/>
      <c r="H58" s="360"/>
      <c r="I58" s="361" t="str">
        <f t="shared" si="37"/>
        <v/>
      </c>
      <c r="J58" s="362"/>
      <c r="K58" s="362"/>
      <c r="L58" s="362"/>
      <c r="M58" s="39" t="s">
        <v>189</v>
      </c>
      <c r="R58" s="1" t="s">
        <v>258</v>
      </c>
      <c r="S58" s="122"/>
      <c r="AW58" s="98"/>
      <c r="BG58" s="16" t="s">
        <v>227</v>
      </c>
      <c r="BH58" s="147" t="str">
        <f t="shared" si="38"/>
        <v/>
      </c>
      <c r="BI58" s="147" t="str">
        <f t="shared" si="49"/>
        <v/>
      </c>
      <c r="BJ58" s="147" t="str">
        <f t="shared" si="39"/>
        <v/>
      </c>
      <c r="BK58" s="147" t="str">
        <f t="shared" si="40"/>
        <v/>
      </c>
      <c r="BL58" s="148" t="str">
        <f t="shared" si="41"/>
        <v/>
      </c>
      <c r="BM58" s="150">
        <f t="shared" si="50"/>
        <v>0</v>
      </c>
      <c r="BN58" s="147" t="str">
        <f t="shared" si="42"/>
        <v/>
      </c>
      <c r="BO58" s="147" t="str">
        <f t="shared" si="51"/>
        <v/>
      </c>
      <c r="BP58" s="147" t="str">
        <f t="shared" si="52"/>
        <v/>
      </c>
      <c r="BQ58" s="147" t="str">
        <f t="shared" si="43"/>
        <v/>
      </c>
      <c r="BR58" s="148" t="str">
        <f t="shared" si="53"/>
        <v/>
      </c>
      <c r="BS58" s="150">
        <f t="shared" ref="BS58:BS60" si="63">IF(BN58="",0,IF(BQ$61&gt;BQ$51,BQ$51*BR58,BQ58))</f>
        <v>0</v>
      </c>
      <c r="BT58" s="147" t="str">
        <f t="shared" si="54"/>
        <v/>
      </c>
      <c r="BU58" s="147" t="str">
        <f t="shared" si="55"/>
        <v/>
      </c>
      <c r="BV58" s="147" t="str">
        <f t="shared" si="56"/>
        <v/>
      </c>
      <c r="BW58" s="147" t="str">
        <f t="shared" si="45"/>
        <v/>
      </c>
      <c r="BX58" s="148" t="str">
        <f t="shared" si="46"/>
        <v/>
      </c>
      <c r="BY58" s="150">
        <f t="shared" si="47"/>
        <v>0</v>
      </c>
      <c r="BZ58" s="243" t="str">
        <f t="shared" si="57"/>
        <v/>
      </c>
      <c r="CA58" s="243" t="str">
        <f t="shared" si="58"/>
        <v/>
      </c>
      <c r="CB58" s="243" t="str">
        <f t="shared" si="59"/>
        <v/>
      </c>
      <c r="CC58" s="243" t="str">
        <f t="shared" si="60"/>
        <v/>
      </c>
      <c r="CD58" s="244" t="str">
        <f t="shared" si="61"/>
        <v/>
      </c>
      <c r="CE58" s="150">
        <f t="shared" si="62"/>
        <v>0</v>
      </c>
      <c r="CF58" s="146">
        <f t="shared" si="48"/>
        <v>0</v>
      </c>
      <c r="CG58" s="27"/>
      <c r="CH58" s="27"/>
      <c r="CI58" s="27"/>
      <c r="CJ58" s="27"/>
      <c r="CK58" s="27"/>
      <c r="CL58" s="27"/>
      <c r="CM58" s="27"/>
      <c r="CN58" s="27"/>
      <c r="CO58" s="27"/>
      <c r="CP58" s="27"/>
      <c r="CQ58" s="27"/>
      <c r="CR58" s="27"/>
      <c r="CS58" s="27"/>
      <c r="CT58" s="27"/>
      <c r="CU58" s="27"/>
      <c r="CV58" s="27"/>
      <c r="CW58" s="27"/>
      <c r="CX58" s="27"/>
      <c r="CY58" s="27"/>
      <c r="CZ58" s="27"/>
      <c r="DA58" s="27"/>
      <c r="DB58" s="49"/>
      <c r="DC58" s="27"/>
      <c r="DE58" s="3"/>
      <c r="DF58" s="3"/>
      <c r="DG58" s="3"/>
      <c r="DH58" s="3"/>
    </row>
    <row r="59" spans="1:112" ht="18.75" customHeight="1">
      <c r="D59" s="144" t="s">
        <v>52</v>
      </c>
      <c r="E59" s="358" t="str">
        <f t="shared" si="36"/>
        <v/>
      </c>
      <c r="F59" s="359"/>
      <c r="G59" s="359"/>
      <c r="H59" s="360"/>
      <c r="I59" s="361" t="str">
        <f t="shared" si="37"/>
        <v/>
      </c>
      <c r="J59" s="362"/>
      <c r="K59" s="362"/>
      <c r="L59" s="362"/>
      <c r="M59" s="39" t="s">
        <v>189</v>
      </c>
      <c r="R59" s="1" t="s">
        <v>196</v>
      </c>
      <c r="S59" s="122"/>
      <c r="AW59" s="98"/>
      <c r="BG59" s="16" t="s">
        <v>228</v>
      </c>
      <c r="BH59" s="147" t="str">
        <f t="shared" si="38"/>
        <v/>
      </c>
      <c r="BI59" s="147" t="str">
        <f t="shared" si="49"/>
        <v/>
      </c>
      <c r="BJ59" s="147" t="str">
        <f t="shared" si="39"/>
        <v/>
      </c>
      <c r="BK59" s="147" t="str">
        <f t="shared" si="40"/>
        <v/>
      </c>
      <c r="BL59" s="148" t="str">
        <f t="shared" si="41"/>
        <v/>
      </c>
      <c r="BM59" s="150">
        <f t="shared" si="50"/>
        <v>0</v>
      </c>
      <c r="BN59" s="147" t="str">
        <f t="shared" si="42"/>
        <v/>
      </c>
      <c r="BO59" s="147" t="str">
        <f t="shared" si="51"/>
        <v/>
      </c>
      <c r="BP59" s="147" t="str">
        <f t="shared" si="52"/>
        <v/>
      </c>
      <c r="BQ59" s="147" t="str">
        <f t="shared" si="43"/>
        <v/>
      </c>
      <c r="BR59" s="148" t="str">
        <f t="shared" si="53"/>
        <v/>
      </c>
      <c r="BS59" s="150">
        <f t="shared" si="63"/>
        <v>0</v>
      </c>
      <c r="BT59" s="147" t="str">
        <f t="shared" si="54"/>
        <v/>
      </c>
      <c r="BU59" s="147" t="str">
        <f t="shared" si="55"/>
        <v/>
      </c>
      <c r="BV59" s="147" t="str">
        <f t="shared" si="56"/>
        <v/>
      </c>
      <c r="BW59" s="147" t="str">
        <f t="shared" si="45"/>
        <v/>
      </c>
      <c r="BX59" s="148" t="str">
        <f t="shared" si="46"/>
        <v/>
      </c>
      <c r="BY59" s="150">
        <f t="shared" si="47"/>
        <v>0</v>
      </c>
      <c r="BZ59" s="243" t="str">
        <f t="shared" si="57"/>
        <v/>
      </c>
      <c r="CA59" s="243" t="str">
        <f t="shared" si="58"/>
        <v/>
      </c>
      <c r="CB59" s="243" t="str">
        <f t="shared" si="59"/>
        <v/>
      </c>
      <c r="CC59" s="243" t="str">
        <f t="shared" si="60"/>
        <v/>
      </c>
      <c r="CD59" s="244" t="str">
        <f t="shared" si="61"/>
        <v/>
      </c>
      <c r="CE59" s="150">
        <f t="shared" si="62"/>
        <v>0</v>
      </c>
      <c r="CF59" s="146">
        <f t="shared" si="48"/>
        <v>0</v>
      </c>
      <c r="CG59" s="27"/>
      <c r="CH59" s="27"/>
      <c r="CI59" s="27"/>
      <c r="CJ59" s="27"/>
      <c r="CK59" s="27"/>
      <c r="CL59" s="27"/>
      <c r="CM59" s="27"/>
      <c r="CN59" s="27"/>
      <c r="CO59" s="27"/>
      <c r="CP59" s="27"/>
      <c r="CQ59" s="27"/>
      <c r="CR59" s="27"/>
      <c r="CS59" s="27"/>
      <c r="CT59" s="27"/>
      <c r="CU59" s="27"/>
      <c r="CV59" s="27"/>
      <c r="CW59" s="27"/>
      <c r="CX59" s="27"/>
      <c r="CY59" s="27"/>
      <c r="CZ59" s="27"/>
      <c r="DA59" s="27"/>
      <c r="DB59" s="49"/>
      <c r="DC59" s="27"/>
      <c r="DE59" s="3"/>
      <c r="DF59" s="3"/>
      <c r="DG59" s="3"/>
      <c r="DH59" s="3"/>
    </row>
    <row r="60" spans="1:112" ht="18.75" customHeight="1">
      <c r="D60" s="144" t="s">
        <v>54</v>
      </c>
      <c r="E60" s="358" t="str">
        <f t="shared" si="36"/>
        <v/>
      </c>
      <c r="F60" s="359"/>
      <c r="G60" s="359"/>
      <c r="H60" s="360"/>
      <c r="I60" s="374" t="str">
        <f t="shared" si="37"/>
        <v/>
      </c>
      <c r="J60" s="375"/>
      <c r="K60" s="375"/>
      <c r="L60" s="375"/>
      <c r="M60" s="82" t="s">
        <v>189</v>
      </c>
      <c r="R60" s="1" t="str">
        <f>IF(S52&lt;&gt;I61,"　 差額分","")</f>
        <v/>
      </c>
      <c r="U60" s="376" t="str">
        <f>IF(S52&lt;&gt;I61,(S52-I61),"")</f>
        <v/>
      </c>
      <c r="V60" s="376"/>
      <c r="W60" s="376"/>
      <c r="X60" s="376"/>
      <c r="Y60" s="1" t="str">
        <f>IF(S52&lt;&gt;I61,"円はご世帯で調整してください。","")</f>
        <v/>
      </c>
      <c r="AW60" s="98"/>
      <c r="BG60" s="16" t="s">
        <v>229</v>
      </c>
      <c r="BH60" s="147" t="str">
        <f t="shared" si="38"/>
        <v/>
      </c>
      <c r="BI60" s="147" t="str">
        <f t="shared" si="49"/>
        <v/>
      </c>
      <c r="BJ60" s="147" t="str">
        <f t="shared" si="39"/>
        <v/>
      </c>
      <c r="BK60" s="147" t="str">
        <f t="shared" si="40"/>
        <v/>
      </c>
      <c r="BL60" s="148" t="str">
        <f t="shared" si="41"/>
        <v/>
      </c>
      <c r="BM60" s="150">
        <f t="shared" si="50"/>
        <v>0</v>
      </c>
      <c r="BN60" s="147" t="str">
        <f t="shared" si="42"/>
        <v/>
      </c>
      <c r="BO60" s="147" t="str">
        <f t="shared" si="51"/>
        <v/>
      </c>
      <c r="BP60" s="147" t="str">
        <f t="shared" si="52"/>
        <v/>
      </c>
      <c r="BQ60" s="147" t="str">
        <f t="shared" si="43"/>
        <v/>
      </c>
      <c r="BR60" s="148" t="str">
        <f t="shared" si="53"/>
        <v/>
      </c>
      <c r="BS60" s="150">
        <f t="shared" si="63"/>
        <v>0</v>
      </c>
      <c r="BT60" s="147" t="str">
        <f t="shared" si="54"/>
        <v/>
      </c>
      <c r="BU60" s="147" t="str">
        <f t="shared" si="55"/>
        <v/>
      </c>
      <c r="BV60" s="147" t="str">
        <f t="shared" si="56"/>
        <v/>
      </c>
      <c r="BW60" s="147" t="str">
        <f t="shared" si="45"/>
        <v/>
      </c>
      <c r="BX60" s="148" t="str">
        <f t="shared" si="46"/>
        <v/>
      </c>
      <c r="BY60" s="150">
        <f t="shared" si="47"/>
        <v>0</v>
      </c>
      <c r="BZ60" s="243" t="str">
        <f t="shared" si="57"/>
        <v/>
      </c>
      <c r="CA60" s="243" t="str">
        <f t="shared" si="58"/>
        <v/>
      </c>
      <c r="CB60" s="243" t="str">
        <f t="shared" si="59"/>
        <v/>
      </c>
      <c r="CC60" s="243" t="str">
        <f t="shared" si="60"/>
        <v/>
      </c>
      <c r="CD60" s="244" t="str">
        <f t="shared" si="61"/>
        <v/>
      </c>
      <c r="CE60" s="150">
        <f t="shared" si="62"/>
        <v>0</v>
      </c>
      <c r="CF60" s="146">
        <f t="shared" si="48"/>
        <v>0</v>
      </c>
      <c r="CG60" s="27"/>
      <c r="CH60" s="27"/>
      <c r="CI60" s="27"/>
      <c r="CJ60" s="27"/>
      <c r="CK60" s="27"/>
      <c r="CL60" s="27"/>
      <c r="CM60" s="27"/>
      <c r="CN60" s="27"/>
      <c r="CO60" s="27"/>
      <c r="CP60" s="27"/>
      <c r="CQ60" s="27"/>
      <c r="CR60" s="27"/>
      <c r="CS60" s="27"/>
      <c r="CT60" s="27"/>
      <c r="CU60" s="27"/>
      <c r="CV60" s="27"/>
      <c r="CW60" s="27"/>
      <c r="CX60" s="27"/>
      <c r="CY60" s="27"/>
      <c r="CZ60" s="27"/>
      <c r="DA60" s="27"/>
      <c r="DB60" s="49"/>
      <c r="DC60" s="27"/>
      <c r="DE60" s="3"/>
      <c r="DF60" s="3"/>
      <c r="DG60" s="3"/>
      <c r="DH60" s="3"/>
    </row>
    <row r="61" spans="1:112" ht="18.75" customHeight="1">
      <c r="D61" s="377" t="s">
        <v>192</v>
      </c>
      <c r="E61" s="378"/>
      <c r="F61" s="378"/>
      <c r="G61" s="378"/>
      <c r="H61" s="379"/>
      <c r="I61" s="380">
        <f>SUM(I53:L60)</f>
        <v>0</v>
      </c>
      <c r="J61" s="381"/>
      <c r="K61" s="381"/>
      <c r="L61" s="381"/>
      <c r="M61" s="39" t="s">
        <v>189</v>
      </c>
      <c r="AW61" s="98"/>
      <c r="BG61" s="16"/>
      <c r="BH61" s="146">
        <f>SUM(BH53:BH60)</f>
        <v>0</v>
      </c>
      <c r="BI61" s="146">
        <f t="shared" ref="BI61:CF61" si="64">SUM(BI53:BI60)</f>
        <v>0</v>
      </c>
      <c r="BJ61" s="146">
        <f t="shared" si="64"/>
        <v>0</v>
      </c>
      <c r="BK61" s="146">
        <f>SUM(BK53:BK60)</f>
        <v>0</v>
      </c>
      <c r="BL61" s="148">
        <f>SUM(BL53:BL60)</f>
        <v>0</v>
      </c>
      <c r="BM61" s="151">
        <f>SUM(BM53:BM60)</f>
        <v>0</v>
      </c>
      <c r="BN61" s="146">
        <f t="shared" si="64"/>
        <v>0</v>
      </c>
      <c r="BO61" s="146">
        <f t="shared" si="64"/>
        <v>0</v>
      </c>
      <c r="BP61" s="146">
        <f t="shared" si="64"/>
        <v>0</v>
      </c>
      <c r="BQ61" s="146">
        <f>SUM(BQ53:BQ60)</f>
        <v>0</v>
      </c>
      <c r="BR61" s="148">
        <f t="shared" ref="BR61:BS61" si="65">SUM(BR53:BR60)</f>
        <v>0</v>
      </c>
      <c r="BS61" s="151">
        <f t="shared" si="65"/>
        <v>0</v>
      </c>
      <c r="BT61" s="146">
        <f t="shared" si="64"/>
        <v>0</v>
      </c>
      <c r="BU61" s="146">
        <f t="shared" si="64"/>
        <v>0</v>
      </c>
      <c r="BV61" s="146">
        <f t="shared" si="64"/>
        <v>0</v>
      </c>
      <c r="BW61" s="146">
        <f t="shared" si="64"/>
        <v>0</v>
      </c>
      <c r="BX61" s="148">
        <f t="shared" si="64"/>
        <v>0</v>
      </c>
      <c r="BY61" s="151">
        <f>SUM(BY53:BY60)</f>
        <v>0</v>
      </c>
      <c r="BZ61" s="146">
        <f t="shared" si="64"/>
        <v>0</v>
      </c>
      <c r="CA61" s="146">
        <f t="shared" si="64"/>
        <v>0</v>
      </c>
      <c r="CB61" s="146">
        <f t="shared" si="64"/>
        <v>0</v>
      </c>
      <c r="CC61" s="146">
        <f t="shared" si="64"/>
        <v>0</v>
      </c>
      <c r="CD61" s="245">
        <f t="shared" si="64"/>
        <v>0</v>
      </c>
      <c r="CE61" s="150">
        <f t="shared" si="62"/>
        <v>0</v>
      </c>
      <c r="CF61" s="146">
        <f t="shared" si="64"/>
        <v>0</v>
      </c>
      <c r="CG61" s="27"/>
      <c r="CH61" s="27"/>
      <c r="CI61" s="27"/>
      <c r="CJ61" s="27"/>
      <c r="CK61" s="27"/>
      <c r="CL61" s="27"/>
      <c r="CM61" s="27"/>
      <c r="CN61" s="27"/>
      <c r="CO61" s="27"/>
      <c r="CP61" s="27"/>
      <c r="CQ61" s="27"/>
      <c r="CR61" s="27"/>
      <c r="CS61" s="27"/>
      <c r="CT61" s="27"/>
      <c r="CU61" s="27"/>
      <c r="CV61" s="27"/>
      <c r="CW61" s="27"/>
      <c r="CX61" s="27"/>
      <c r="CY61" s="27"/>
      <c r="CZ61" s="27"/>
      <c r="DA61" s="27"/>
      <c r="DB61" s="49"/>
      <c r="DC61" s="27"/>
      <c r="DE61" s="3"/>
      <c r="DF61" s="3"/>
      <c r="DG61" s="3"/>
      <c r="DH61" s="3"/>
    </row>
    <row r="62" spans="1:112" ht="18.75" customHeight="1">
      <c r="AW62" s="98"/>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row>
    <row r="63" spans="1:112" ht="18.75" customHeight="1">
      <c r="AW63" s="98"/>
      <c r="BG63" s="27"/>
      <c r="BH63" s="27"/>
      <c r="BI63" s="27"/>
      <c r="BJ63" s="27"/>
      <c r="BK63" s="27"/>
      <c r="BL63" s="27"/>
      <c r="BM63" s="27"/>
      <c r="BN63" s="27"/>
      <c r="BO63" s="27"/>
      <c r="BP63" s="27"/>
      <c r="BQ63" s="27"/>
      <c r="BR63" s="27"/>
      <c r="BS63" s="27"/>
      <c r="BT63" s="27"/>
      <c r="BU63" s="49"/>
      <c r="BV63" s="27"/>
      <c r="BX63" s="3"/>
      <c r="BY63" s="3"/>
      <c r="BZ63" s="3"/>
      <c r="CA63" s="3"/>
      <c r="CB63" s="3"/>
      <c r="CC63" s="3"/>
      <c r="CN63" s="49"/>
      <c r="CO63" s="27"/>
      <c r="CQ63" s="1"/>
      <c r="CR63" s="1"/>
      <c r="CS63" s="1"/>
      <c r="CT63" s="1"/>
    </row>
    <row r="64" spans="1:112" ht="18.75" customHeight="1">
      <c r="AW64" s="98"/>
      <c r="BG64" s="27"/>
      <c r="BH64" s="27"/>
      <c r="BI64" s="27"/>
      <c r="BJ64" s="27"/>
      <c r="BK64" s="27"/>
      <c r="BL64" s="27"/>
      <c r="BM64" s="27"/>
      <c r="BN64" s="27"/>
      <c r="BO64" s="27"/>
      <c r="BP64" s="27"/>
      <c r="BQ64" s="27"/>
      <c r="BR64" s="27"/>
      <c r="BS64" s="27"/>
      <c r="BT64" s="27"/>
      <c r="BU64" s="49"/>
      <c r="BV64" s="27"/>
      <c r="BX64" s="3"/>
      <c r="BY64" s="3"/>
      <c r="BZ64" s="3"/>
      <c r="CA64" s="3"/>
      <c r="CB64" s="3"/>
      <c r="CC64" s="3"/>
      <c r="CN64" s="1"/>
      <c r="CO64" s="27"/>
      <c r="CQ64" s="1"/>
      <c r="CR64" s="1"/>
      <c r="CS64" s="1"/>
      <c r="CT64" s="1"/>
    </row>
    <row r="65" spans="1:98" ht="18.75" customHeight="1">
      <c r="A65" s="153"/>
      <c r="B65" s="153" t="s">
        <v>197</v>
      </c>
      <c r="C65" s="154" t="s">
        <v>246</v>
      </c>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98"/>
      <c r="BG65" s="27"/>
      <c r="BH65" s="27"/>
      <c r="BI65" s="27"/>
      <c r="BJ65" s="27"/>
      <c r="BK65" s="27"/>
      <c r="BL65" s="27"/>
      <c r="BM65" s="27"/>
      <c r="BN65" s="27"/>
      <c r="BO65" s="27"/>
      <c r="BP65" s="27"/>
      <c r="BQ65" s="27"/>
      <c r="BR65" s="27"/>
      <c r="BS65" s="27"/>
      <c r="BT65" s="27"/>
      <c r="BU65" s="49"/>
      <c r="BV65" s="27"/>
      <c r="BX65" s="3"/>
      <c r="BY65" s="3"/>
      <c r="BZ65" s="3"/>
      <c r="CA65" s="3"/>
      <c r="CB65" s="3"/>
      <c r="CC65" s="3"/>
      <c r="CN65" s="1"/>
      <c r="CO65" s="27"/>
      <c r="CQ65" s="1"/>
      <c r="CR65" s="1"/>
      <c r="CS65" s="1"/>
      <c r="CT65" s="1"/>
    </row>
    <row r="66" spans="1:98" ht="18.75" customHeight="1">
      <c r="AW66" s="98"/>
      <c r="BG66" s="27"/>
      <c r="BH66" s="27"/>
      <c r="BI66" s="27"/>
      <c r="BJ66" s="27"/>
      <c r="BK66" s="27"/>
      <c r="BL66" s="27"/>
      <c r="BM66" s="27"/>
      <c r="BN66" s="27"/>
      <c r="BO66" s="27"/>
      <c r="BP66" s="27"/>
      <c r="BQ66" s="27"/>
      <c r="BR66" s="27"/>
      <c r="BS66" s="27"/>
      <c r="BT66" s="27"/>
      <c r="BU66" s="49"/>
      <c r="BV66" s="27"/>
      <c r="BX66" s="3"/>
      <c r="BY66" s="3"/>
      <c r="BZ66" s="3"/>
      <c r="CA66" s="3"/>
      <c r="CB66" s="3"/>
      <c r="CC66" s="3"/>
      <c r="CN66" s="1"/>
      <c r="CQ66" s="1"/>
      <c r="CR66" s="1"/>
      <c r="CS66" s="1"/>
      <c r="CT66" s="1"/>
    </row>
    <row r="67" spans="1:98" ht="18.75" customHeight="1">
      <c r="AW67" s="98"/>
      <c r="BG67" s="27"/>
      <c r="BH67" s="27"/>
      <c r="BI67" s="27"/>
      <c r="BJ67" s="27"/>
      <c r="BK67" s="27"/>
      <c r="BL67" s="27"/>
      <c r="BM67" s="27"/>
      <c r="BN67" s="27"/>
      <c r="BO67" s="27"/>
      <c r="BP67" s="27"/>
      <c r="BQ67" s="27"/>
      <c r="BR67" s="27"/>
      <c r="BS67" s="27"/>
      <c r="BT67" s="27"/>
      <c r="BU67" s="49"/>
      <c r="BV67" s="27"/>
      <c r="BX67" s="3"/>
      <c r="BY67" s="3"/>
      <c r="BZ67" s="3"/>
      <c r="CA67" s="3"/>
      <c r="CB67" s="3"/>
      <c r="CC67" s="3"/>
      <c r="CN67" s="1"/>
      <c r="CQ67" s="1"/>
      <c r="CR67" s="1"/>
      <c r="CS67" s="1"/>
      <c r="CT67" s="1"/>
    </row>
    <row r="68" spans="1:98" ht="18.75" customHeight="1">
      <c r="D68" s="363" t="s">
        <v>210</v>
      </c>
      <c r="E68" s="364"/>
      <c r="F68" s="365"/>
      <c r="G68" s="384" t="s">
        <v>207</v>
      </c>
      <c r="H68" s="384"/>
      <c r="I68" s="384"/>
      <c r="J68" s="384"/>
      <c r="K68" s="384"/>
      <c r="L68" s="384" t="s">
        <v>208</v>
      </c>
      <c r="M68" s="384"/>
      <c r="N68" s="384"/>
      <c r="O68" s="384"/>
      <c r="P68" s="384"/>
      <c r="Q68" s="384"/>
      <c r="R68" s="384"/>
      <c r="U68" s="1" t="s">
        <v>212</v>
      </c>
      <c r="AW68" s="98"/>
      <c r="BG68" s="27"/>
      <c r="BH68" s="27"/>
      <c r="BI68" s="27"/>
      <c r="BJ68" s="27"/>
      <c r="BK68" s="27"/>
      <c r="BL68" s="27"/>
      <c r="BM68" s="27"/>
      <c r="BN68" s="27"/>
      <c r="BO68" s="27"/>
      <c r="BP68" s="27"/>
      <c r="BQ68" s="27"/>
      <c r="BR68" s="27"/>
      <c r="BS68" s="27"/>
      <c r="BT68" s="27"/>
      <c r="BU68" s="49"/>
      <c r="BV68" s="27"/>
      <c r="BX68" s="3"/>
      <c r="BY68" s="3"/>
      <c r="BZ68" s="3"/>
      <c r="CA68" s="3"/>
      <c r="CB68" s="3"/>
      <c r="CC68" s="3"/>
      <c r="CN68" s="1"/>
      <c r="CQ68" s="1"/>
      <c r="CR68" s="1"/>
      <c r="CS68" s="1"/>
      <c r="CT68" s="1"/>
    </row>
    <row r="69" spans="1:98" ht="18.75" customHeight="1">
      <c r="D69" s="363" t="s">
        <v>198</v>
      </c>
      <c r="E69" s="364"/>
      <c r="F69" s="365"/>
      <c r="G69" s="382">
        <f>S21-G77*8</f>
        <v>0</v>
      </c>
      <c r="H69" s="382"/>
      <c r="I69" s="382"/>
      <c r="J69" s="382"/>
      <c r="K69" s="32" t="s">
        <v>189</v>
      </c>
      <c r="L69" s="383" t="s">
        <v>369</v>
      </c>
      <c r="M69" s="383"/>
      <c r="N69" s="383"/>
      <c r="O69" s="383"/>
      <c r="P69" s="383"/>
      <c r="Q69" s="383"/>
      <c r="R69" s="383"/>
      <c r="V69" s="1" t="s">
        <v>211</v>
      </c>
      <c r="AW69" s="98"/>
      <c r="BG69" s="27"/>
      <c r="BH69" s="27"/>
      <c r="BI69" s="27"/>
      <c r="BJ69" s="27"/>
      <c r="BK69" s="27"/>
      <c r="BL69" s="27"/>
      <c r="BM69" s="27"/>
      <c r="BN69" s="27"/>
      <c r="BO69" s="27"/>
      <c r="BP69" s="27"/>
      <c r="BQ69" s="27"/>
      <c r="BR69" s="27"/>
      <c r="BS69" s="27"/>
      <c r="BT69" s="27"/>
      <c r="BU69" s="49"/>
      <c r="BV69" s="27"/>
      <c r="BX69" s="3"/>
      <c r="BY69" s="3"/>
      <c r="BZ69" s="3"/>
      <c r="CA69" s="3"/>
      <c r="CB69" s="3"/>
      <c r="CC69" s="3"/>
      <c r="CN69" s="1"/>
      <c r="CQ69" s="1"/>
      <c r="CR69" s="1"/>
      <c r="CS69" s="1"/>
      <c r="CT69" s="1"/>
    </row>
    <row r="70" spans="1:98" ht="18.75" customHeight="1">
      <c r="D70" s="363" t="s">
        <v>199</v>
      </c>
      <c r="E70" s="364"/>
      <c r="F70" s="365"/>
      <c r="G70" s="382">
        <f>TRUNC(S21/9,-2)</f>
        <v>0</v>
      </c>
      <c r="H70" s="382"/>
      <c r="I70" s="382"/>
      <c r="J70" s="382"/>
      <c r="K70" s="32" t="s">
        <v>189</v>
      </c>
      <c r="L70" s="383" t="s">
        <v>370</v>
      </c>
      <c r="M70" s="383"/>
      <c r="N70" s="383"/>
      <c r="O70" s="383"/>
      <c r="P70" s="383"/>
      <c r="Q70" s="383"/>
      <c r="R70" s="383"/>
      <c r="V70" s="1" t="s">
        <v>213</v>
      </c>
      <c r="AW70" s="98"/>
      <c r="BG70" s="27"/>
      <c r="BH70" s="27"/>
      <c r="BI70" s="27"/>
      <c r="BJ70" s="27"/>
      <c r="BK70" s="27"/>
      <c r="BL70" s="27"/>
      <c r="BM70" s="27"/>
      <c r="BN70" s="27"/>
      <c r="BO70" s="27"/>
      <c r="BP70" s="27"/>
      <c r="BQ70" s="27"/>
      <c r="BR70" s="27"/>
      <c r="BS70" s="27"/>
      <c r="BT70" s="27"/>
      <c r="BU70" s="49"/>
      <c r="BV70" s="27"/>
      <c r="BX70" s="3"/>
      <c r="BY70" s="3"/>
      <c r="BZ70" s="3"/>
      <c r="CA70" s="3"/>
      <c r="CB70" s="3"/>
      <c r="CC70" s="3"/>
      <c r="CN70" s="1"/>
      <c r="CQ70" s="1"/>
      <c r="CR70" s="1"/>
      <c r="CS70" s="1"/>
      <c r="CT70" s="1"/>
    </row>
    <row r="71" spans="1:98" ht="18.75" customHeight="1">
      <c r="D71" s="363" t="s">
        <v>200</v>
      </c>
      <c r="E71" s="364"/>
      <c r="F71" s="365"/>
      <c r="G71" s="382">
        <f>G70</f>
        <v>0</v>
      </c>
      <c r="H71" s="382"/>
      <c r="I71" s="382"/>
      <c r="J71" s="382"/>
      <c r="K71" s="32" t="s">
        <v>189</v>
      </c>
      <c r="L71" s="383" t="s">
        <v>371</v>
      </c>
      <c r="M71" s="383"/>
      <c r="N71" s="383"/>
      <c r="O71" s="383"/>
      <c r="P71" s="383"/>
      <c r="Q71" s="383"/>
      <c r="R71" s="383"/>
      <c r="V71" s="1" t="s">
        <v>214</v>
      </c>
      <c r="AW71" s="98"/>
      <c r="BG71" s="27"/>
      <c r="BH71" s="27"/>
      <c r="BI71" s="27"/>
      <c r="BJ71" s="27"/>
      <c r="BK71" s="27"/>
      <c r="BL71" s="27"/>
      <c r="BM71" s="27"/>
      <c r="BN71" s="27"/>
      <c r="BO71" s="27"/>
      <c r="BP71" s="27"/>
      <c r="BQ71" s="27"/>
      <c r="BR71" s="27"/>
      <c r="BS71" s="27"/>
      <c r="BT71" s="27"/>
      <c r="BU71" s="49"/>
      <c r="BV71" s="27"/>
      <c r="BX71" s="3"/>
      <c r="BY71" s="3"/>
      <c r="BZ71" s="3"/>
      <c r="CA71" s="3"/>
      <c r="CB71" s="3"/>
      <c r="CC71" s="3"/>
      <c r="CN71" s="1"/>
      <c r="CQ71" s="1"/>
      <c r="CR71" s="1"/>
      <c r="CS71" s="1"/>
      <c r="CT71" s="1"/>
    </row>
    <row r="72" spans="1:98" ht="18.75" customHeight="1">
      <c r="D72" s="363" t="s">
        <v>201</v>
      </c>
      <c r="E72" s="364"/>
      <c r="F72" s="365"/>
      <c r="G72" s="382">
        <f t="shared" ref="G72:G77" si="66">G71</f>
        <v>0</v>
      </c>
      <c r="H72" s="382"/>
      <c r="I72" s="382"/>
      <c r="J72" s="382"/>
      <c r="K72" s="32" t="s">
        <v>189</v>
      </c>
      <c r="L72" s="383" t="s">
        <v>372</v>
      </c>
      <c r="M72" s="383"/>
      <c r="N72" s="383"/>
      <c r="O72" s="383"/>
      <c r="P72" s="383"/>
      <c r="Q72" s="383"/>
      <c r="R72" s="383"/>
      <c r="V72" s="1" t="s">
        <v>248</v>
      </c>
      <c r="AW72" s="98"/>
      <c r="BG72" s="27"/>
      <c r="BH72" s="27"/>
      <c r="BI72" s="27"/>
      <c r="BJ72" s="27"/>
      <c r="BK72" s="27"/>
      <c r="BL72" s="27"/>
      <c r="BM72" s="27"/>
      <c r="BN72" s="27"/>
      <c r="BO72" s="27"/>
      <c r="BP72" s="27"/>
      <c r="BQ72" s="27"/>
      <c r="BR72" s="27"/>
      <c r="BS72" s="27"/>
      <c r="BT72" s="27"/>
      <c r="BU72" s="49"/>
      <c r="BV72" s="27"/>
      <c r="BX72" s="3"/>
      <c r="BY72" s="3"/>
      <c r="BZ72" s="3"/>
      <c r="CA72" s="3"/>
      <c r="CB72" s="3"/>
      <c r="CC72" s="3"/>
      <c r="CN72" s="1"/>
      <c r="CQ72" s="1"/>
      <c r="CR72" s="1"/>
      <c r="CS72" s="1"/>
      <c r="CT72" s="1"/>
    </row>
    <row r="73" spans="1:98" ht="18.75" customHeight="1">
      <c r="D73" s="363" t="s">
        <v>202</v>
      </c>
      <c r="E73" s="364"/>
      <c r="F73" s="365"/>
      <c r="G73" s="382">
        <f t="shared" si="66"/>
        <v>0</v>
      </c>
      <c r="H73" s="382"/>
      <c r="I73" s="382"/>
      <c r="J73" s="382"/>
      <c r="K73" s="81" t="s">
        <v>189</v>
      </c>
      <c r="L73" s="386" t="s">
        <v>373</v>
      </c>
      <c r="M73" s="386"/>
      <c r="N73" s="386"/>
      <c r="O73" s="386"/>
      <c r="P73" s="386"/>
      <c r="Q73" s="386"/>
      <c r="R73" s="386"/>
      <c r="V73" s="1" t="s">
        <v>215</v>
      </c>
      <c r="AW73" s="98"/>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1"/>
    </row>
    <row r="74" spans="1:98" ht="18.75" customHeight="1">
      <c r="D74" s="363" t="s">
        <v>203</v>
      </c>
      <c r="E74" s="364"/>
      <c r="F74" s="365"/>
      <c r="G74" s="382">
        <f t="shared" si="66"/>
        <v>0</v>
      </c>
      <c r="H74" s="382"/>
      <c r="I74" s="382"/>
      <c r="J74" s="382"/>
      <c r="K74" s="38" t="s">
        <v>189</v>
      </c>
      <c r="L74" s="385" t="s">
        <v>374</v>
      </c>
      <c r="M74" s="385"/>
      <c r="N74" s="385"/>
      <c r="O74" s="385"/>
      <c r="P74" s="385"/>
      <c r="Q74" s="385"/>
      <c r="R74" s="385"/>
      <c r="V74" s="1" t="s">
        <v>216</v>
      </c>
      <c r="AW74" s="98"/>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49"/>
    </row>
    <row r="75" spans="1:98" ht="18.75" customHeight="1">
      <c r="D75" s="363" t="s">
        <v>204</v>
      </c>
      <c r="E75" s="364"/>
      <c r="F75" s="365"/>
      <c r="G75" s="382">
        <f t="shared" si="66"/>
        <v>0</v>
      </c>
      <c r="H75" s="382"/>
      <c r="I75" s="382"/>
      <c r="J75" s="382"/>
      <c r="K75" s="38" t="s">
        <v>189</v>
      </c>
      <c r="L75" s="385" t="s">
        <v>375</v>
      </c>
      <c r="M75" s="385"/>
      <c r="N75" s="385"/>
      <c r="O75" s="385"/>
      <c r="P75" s="385"/>
      <c r="Q75" s="385"/>
      <c r="R75" s="385"/>
      <c r="U75" s="1" t="s">
        <v>217</v>
      </c>
      <c r="AW75" s="98"/>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49"/>
    </row>
    <row r="76" spans="1:98" ht="18.75" customHeight="1">
      <c r="D76" s="363" t="s">
        <v>205</v>
      </c>
      <c r="E76" s="364"/>
      <c r="F76" s="365"/>
      <c r="G76" s="382">
        <f t="shared" si="66"/>
        <v>0</v>
      </c>
      <c r="H76" s="382"/>
      <c r="I76" s="382"/>
      <c r="J76" s="382"/>
      <c r="K76" s="38" t="s">
        <v>189</v>
      </c>
      <c r="L76" s="385" t="s">
        <v>376</v>
      </c>
      <c r="M76" s="385"/>
      <c r="N76" s="385"/>
      <c r="O76" s="385"/>
      <c r="P76" s="385"/>
      <c r="Q76" s="385"/>
      <c r="R76" s="385"/>
      <c r="V76" s="1" t="s">
        <v>218</v>
      </c>
      <c r="AW76" s="98"/>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49"/>
      <c r="CO76" s="27"/>
    </row>
    <row r="77" spans="1:98" ht="18.75" customHeight="1">
      <c r="D77" s="363" t="s">
        <v>206</v>
      </c>
      <c r="E77" s="364"/>
      <c r="F77" s="365"/>
      <c r="G77" s="382">
        <f t="shared" si="66"/>
        <v>0</v>
      </c>
      <c r="H77" s="382"/>
      <c r="I77" s="382"/>
      <c r="J77" s="382"/>
      <c r="K77" s="38" t="s">
        <v>189</v>
      </c>
      <c r="L77" s="385" t="s">
        <v>377</v>
      </c>
      <c r="M77" s="385"/>
      <c r="N77" s="385"/>
      <c r="O77" s="385"/>
      <c r="P77" s="385"/>
      <c r="Q77" s="385"/>
      <c r="R77" s="385"/>
      <c r="V77" s="1" t="s">
        <v>219</v>
      </c>
      <c r="AW77" s="98"/>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49"/>
      <c r="CO77" s="27"/>
    </row>
    <row r="78" spans="1:98" ht="18.75" customHeight="1">
      <c r="D78" s="377" t="s">
        <v>209</v>
      </c>
      <c r="E78" s="378"/>
      <c r="F78" s="379"/>
      <c r="G78" s="387">
        <f>SUM(G69:J77)</f>
        <v>0</v>
      </c>
      <c r="H78" s="388"/>
      <c r="I78" s="388"/>
      <c r="J78" s="388"/>
      <c r="K78" s="82" t="s">
        <v>189</v>
      </c>
      <c r="L78" s="38"/>
      <c r="M78" s="38"/>
      <c r="N78" s="38"/>
      <c r="O78" s="38"/>
      <c r="P78" s="38"/>
      <c r="Q78" s="38"/>
      <c r="R78" s="39"/>
      <c r="V78" s="1" t="s">
        <v>220</v>
      </c>
      <c r="AW78" s="98"/>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49"/>
      <c r="CO78" s="27"/>
    </row>
    <row r="79" spans="1:98" ht="18.75" customHeight="1">
      <c r="AW79" s="98"/>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49"/>
      <c r="CO79" s="27"/>
    </row>
    <row r="80" spans="1:98" ht="18.75" customHeight="1">
      <c r="E80" s="92" t="s">
        <v>254</v>
      </c>
      <c r="AW80" s="98"/>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49"/>
      <c r="CO80" s="27"/>
    </row>
    <row r="81" spans="1:93" ht="18.75" customHeight="1">
      <c r="E81" s="92" t="s">
        <v>255</v>
      </c>
      <c r="AW81" s="98"/>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49"/>
      <c r="CO81" s="27"/>
    </row>
    <row r="82" spans="1:93" ht="18.75" customHeight="1">
      <c r="F82" s="1" t="s">
        <v>367</v>
      </c>
      <c r="AW82" s="98"/>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49"/>
      <c r="CO82" s="27"/>
    </row>
    <row r="83" spans="1:93" ht="18.75" customHeight="1">
      <c r="F83" s="1" t="s">
        <v>368</v>
      </c>
      <c r="AW83" s="98"/>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49"/>
      <c r="CO83" s="27"/>
    </row>
    <row r="84" spans="1:93" ht="18.75" customHeight="1">
      <c r="F84" s="1" t="s">
        <v>247</v>
      </c>
      <c r="AW84" s="98"/>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49"/>
      <c r="CO84" s="27"/>
    </row>
    <row r="85" spans="1:93" ht="18.75" customHeight="1">
      <c r="AW85" s="98"/>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49"/>
      <c r="CO85" s="27"/>
    </row>
    <row r="86" spans="1:93" ht="18.75" customHeight="1">
      <c r="A86" s="389" t="s">
        <v>221</v>
      </c>
      <c r="B86" s="389"/>
      <c r="C86" s="389"/>
      <c r="D86" s="389"/>
      <c r="E86" s="389"/>
      <c r="F86" s="389"/>
      <c r="G86" s="389"/>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90"/>
      <c r="AW86" s="98"/>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49"/>
      <c r="CO86" s="27"/>
    </row>
    <row r="87" spans="1:93" ht="18.75" customHeight="1">
      <c r="A87" s="389"/>
      <c r="B87" s="389"/>
      <c r="C87" s="389"/>
      <c r="D87" s="389"/>
      <c r="E87" s="389"/>
      <c r="F87" s="389"/>
      <c r="G87" s="389"/>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90"/>
      <c r="AW87" s="98"/>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49"/>
      <c r="CO87" s="27"/>
    </row>
    <row r="88" spans="1:93" ht="18.75" customHeight="1">
      <c r="A88" s="389"/>
      <c r="B88" s="389"/>
      <c r="C88" s="389"/>
      <c r="D88" s="389"/>
      <c r="E88" s="389"/>
      <c r="F88" s="389"/>
      <c r="G88" s="389"/>
      <c r="H88" s="389"/>
      <c r="I88" s="389"/>
      <c r="J88" s="389"/>
      <c r="K88" s="389"/>
      <c r="L88" s="389"/>
      <c r="M88" s="389"/>
      <c r="N88" s="389"/>
      <c r="O88" s="389"/>
      <c r="P88" s="389"/>
      <c r="Q88" s="389"/>
      <c r="R88" s="389"/>
      <c r="S88" s="389"/>
      <c r="T88" s="389"/>
      <c r="U88" s="389"/>
      <c r="V88" s="389"/>
      <c r="W88" s="389"/>
      <c r="X88" s="389"/>
      <c r="Y88" s="389"/>
      <c r="Z88" s="389"/>
      <c r="AA88" s="389"/>
      <c r="AB88" s="389"/>
      <c r="AC88" s="389"/>
      <c r="AD88" s="389"/>
      <c r="AE88" s="389"/>
      <c r="AF88" s="389"/>
      <c r="AG88" s="389"/>
      <c r="AH88" s="389"/>
      <c r="AI88" s="389"/>
      <c r="AJ88" s="389"/>
      <c r="AK88" s="389"/>
      <c r="AL88" s="389"/>
      <c r="AM88" s="389"/>
      <c r="AN88" s="389"/>
      <c r="AO88" s="389"/>
      <c r="AP88" s="389"/>
      <c r="AQ88" s="389"/>
      <c r="AR88" s="389"/>
      <c r="AS88" s="389"/>
      <c r="AT88" s="389"/>
      <c r="AU88" s="389"/>
      <c r="AV88" s="390"/>
      <c r="AW88" s="98"/>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49"/>
      <c r="CO88" s="27"/>
    </row>
    <row r="89" spans="1:93" ht="18.75" customHeight="1" thickBot="1">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W89" s="98"/>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49"/>
      <c r="CO89" s="27"/>
    </row>
    <row r="90" spans="1:93" ht="18.75" customHeight="1" thickTop="1">
      <c r="AW90" s="98"/>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49"/>
      <c r="CO90" s="27"/>
    </row>
    <row r="91" spans="1:93" ht="18.75" customHeight="1">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49"/>
      <c r="CO91" s="27"/>
    </row>
    <row r="92" spans="1:93" ht="18.75" customHeight="1">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49"/>
      <c r="CO92" s="27"/>
    </row>
    <row r="93" spans="1:93" ht="18.75" customHeight="1">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49"/>
      <c r="CO93" s="27"/>
    </row>
    <row r="94" spans="1:93" ht="18.75" customHeight="1">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49"/>
      <c r="CO94" s="27"/>
    </row>
    <row r="95" spans="1:93" ht="18.75" customHeight="1">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49"/>
      <c r="CO95" s="27"/>
    </row>
    <row r="96" spans="1:93" ht="18.75" customHeight="1">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49"/>
      <c r="CO96" s="27"/>
    </row>
    <row r="97" spans="60:93" ht="18.75" customHeight="1">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49"/>
      <c r="CO97" s="27"/>
    </row>
    <row r="98" spans="60:93" ht="18.75" customHeight="1">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49"/>
      <c r="CO98" s="27"/>
    </row>
    <row r="99" spans="60:93" ht="18.75" customHeight="1">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49"/>
      <c r="CO99" s="27"/>
    </row>
    <row r="100" spans="60:93" ht="18.75" customHeight="1">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49"/>
      <c r="CO100" s="27"/>
    </row>
    <row r="101" spans="60:93" ht="18.75" customHeight="1">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49"/>
      <c r="CO101" s="27"/>
    </row>
    <row r="102" spans="60:93" ht="18.75" customHeight="1">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49"/>
      <c r="CO102" s="27"/>
    </row>
    <row r="103" spans="60:93" ht="18.75" customHeight="1">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49"/>
      <c r="CO103" s="27"/>
    </row>
    <row r="104" spans="60:93" ht="18.75" customHeight="1">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49"/>
      <c r="CO104" s="27"/>
    </row>
    <row r="105" spans="60:93" ht="18.75" customHeight="1">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49"/>
      <c r="CO105" s="27"/>
    </row>
    <row r="106" spans="60:93" ht="18.75" customHeight="1">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49"/>
      <c r="CO106" s="27"/>
    </row>
    <row r="107" spans="60:93" ht="18.75" customHeight="1">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49"/>
      <c r="CO107" s="27"/>
    </row>
    <row r="108" spans="60:93" ht="18.75" customHeight="1">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49"/>
      <c r="CO108" s="27"/>
    </row>
    <row r="109" spans="60:93" ht="18.75" customHeight="1">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49"/>
      <c r="CO109" s="27"/>
    </row>
    <row r="110" spans="60:93" ht="18.75" customHeight="1">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49"/>
      <c r="CO110" s="27"/>
    </row>
    <row r="111" spans="60:93" ht="18.75" customHeight="1">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49"/>
      <c r="CO111" s="27"/>
    </row>
    <row r="112" spans="60:93" ht="18.75" customHeight="1">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49"/>
      <c r="CO112" s="27"/>
    </row>
    <row r="113" spans="60:93" ht="18.75" customHeight="1">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49"/>
      <c r="CO113" s="27"/>
    </row>
    <row r="114" spans="60:93" ht="18.75" customHeight="1">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49"/>
      <c r="CO114" s="27"/>
    </row>
    <row r="115" spans="60:93" ht="18.75" customHeight="1">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49"/>
      <c r="CO115" s="27"/>
    </row>
    <row r="116" spans="60:93" ht="18.75" customHeight="1">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49"/>
      <c r="CO116" s="27"/>
    </row>
    <row r="117" spans="60:93" ht="18.75" customHeight="1">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49"/>
      <c r="CO117" s="27"/>
    </row>
    <row r="118" spans="60:93" ht="18.75" customHeight="1">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49"/>
      <c r="CO118" s="27"/>
    </row>
    <row r="119" spans="60:93" ht="18.75" customHeight="1">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49"/>
      <c r="CO119" s="27"/>
    </row>
    <row r="120" spans="60:93" ht="18.75" customHeight="1">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49"/>
      <c r="CO120" s="27"/>
    </row>
    <row r="121" spans="60:93" ht="18.75" customHeight="1">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49"/>
      <c r="CO121" s="27"/>
    </row>
    <row r="122" spans="60:93" ht="18.75" customHeight="1">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49"/>
      <c r="CO122" s="27"/>
    </row>
    <row r="123" spans="60:93" ht="18.75" customHeight="1">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49"/>
      <c r="CO123" s="27"/>
    </row>
    <row r="124" spans="60:93" ht="18.75" customHeight="1">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49"/>
      <c r="CO124" s="27"/>
    </row>
    <row r="125" spans="60:93" ht="18.75" customHeight="1">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49"/>
      <c r="CO125" s="27"/>
    </row>
    <row r="126" spans="60:93" ht="18.75" customHeight="1">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49"/>
      <c r="CO126" s="27"/>
    </row>
    <row r="127" spans="60:93" ht="18.75" customHeight="1">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49"/>
      <c r="CO127" s="27"/>
    </row>
    <row r="128" spans="60:93" ht="18.75" customHeight="1">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49"/>
      <c r="CO128" s="27"/>
    </row>
    <row r="129" spans="60:93" ht="18.75" customHeight="1">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49"/>
      <c r="CO129" s="27"/>
    </row>
    <row r="130" spans="60:93" ht="18.75" customHeight="1">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49"/>
      <c r="CO130" s="27"/>
    </row>
    <row r="131" spans="60:93" ht="18.75" customHeight="1">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49"/>
      <c r="CO131" s="27"/>
    </row>
    <row r="132" spans="60:93" ht="18.75" customHeight="1">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49"/>
      <c r="CO132" s="27"/>
    </row>
    <row r="133" spans="60:93" ht="18.75" customHeight="1">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49"/>
      <c r="CO133" s="27"/>
    </row>
    <row r="134" spans="60:93" ht="18.75" customHeight="1">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49"/>
      <c r="CO134" s="27"/>
    </row>
    <row r="135" spans="60:93" ht="18.75" customHeight="1">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49"/>
      <c r="CO135" s="27"/>
    </row>
    <row r="136" spans="60:93" ht="18.75" customHeight="1">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49"/>
      <c r="CO136" s="27"/>
    </row>
    <row r="137" spans="60:93" ht="18.75" customHeight="1">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49"/>
      <c r="CO137" s="27"/>
    </row>
    <row r="138" spans="60:93" ht="18.75" customHeight="1">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49"/>
      <c r="CO138" s="27"/>
    </row>
    <row r="139" spans="60:93" ht="18.75" customHeight="1">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49"/>
      <c r="CO139" s="27"/>
    </row>
    <row r="140" spans="60:93" ht="18.75" customHeight="1">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49"/>
      <c r="CO140" s="27"/>
    </row>
    <row r="141" spans="60:93" ht="18.75" customHeight="1">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49"/>
      <c r="CO141" s="27"/>
    </row>
    <row r="142" spans="60:93" ht="18.75" customHeight="1">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49"/>
      <c r="CO142" s="27"/>
    </row>
    <row r="143" spans="60:93" ht="18.75" customHeight="1">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49"/>
      <c r="CO143" s="27"/>
    </row>
    <row r="144" spans="60:93" ht="18.75" customHeight="1">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49"/>
      <c r="CO144" s="27"/>
    </row>
    <row r="145" spans="60:93" ht="18.75" customHeight="1">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49"/>
      <c r="CO145" s="27"/>
    </row>
    <row r="146" spans="60:93" ht="18.75" customHeight="1">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49"/>
      <c r="CO146" s="27"/>
    </row>
    <row r="147" spans="60:93" ht="18.75" customHeight="1">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49"/>
      <c r="CO147" s="27"/>
    </row>
    <row r="148" spans="60:93" ht="18.75" customHeight="1">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49"/>
      <c r="CO148" s="27"/>
    </row>
    <row r="149" spans="60:93" ht="18.75" customHeight="1">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49"/>
      <c r="CO149" s="27"/>
    </row>
    <row r="150" spans="60:93" ht="18.75" customHeight="1">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49"/>
      <c r="CO150" s="27"/>
    </row>
    <row r="151" spans="60:93" ht="18.75" customHeight="1">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49"/>
      <c r="CO151" s="27"/>
    </row>
    <row r="152" spans="60:93" ht="18.75" customHeight="1">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49"/>
      <c r="CO152" s="27"/>
    </row>
    <row r="153" spans="60:93" ht="18.75" customHeight="1">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49"/>
      <c r="CO153" s="27"/>
    </row>
    <row r="154" spans="60:93" ht="18.75" customHeight="1">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49"/>
      <c r="CO154" s="27"/>
    </row>
    <row r="155" spans="60:93" ht="18.75" customHeight="1">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49"/>
      <c r="CO155" s="27"/>
    </row>
    <row r="156" spans="60:93" ht="18.75" customHeight="1">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49"/>
      <c r="CO156" s="27"/>
    </row>
    <row r="157" spans="60:93" ht="18.75" customHeight="1">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49"/>
      <c r="CO157" s="27"/>
    </row>
    <row r="158" spans="60:93" ht="18.75" customHeight="1">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49"/>
      <c r="CO158" s="27"/>
    </row>
    <row r="159" spans="60:93" ht="18.75" customHeight="1">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49"/>
      <c r="CO159" s="27"/>
    </row>
    <row r="160" spans="60:93" ht="18.75" customHeight="1">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49"/>
      <c r="CO160" s="27"/>
    </row>
    <row r="161" spans="60:93" ht="18.75" customHeight="1">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49"/>
      <c r="CO161" s="27"/>
    </row>
    <row r="162" spans="60:93" ht="18.75" customHeight="1">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49"/>
      <c r="CO162" s="27"/>
    </row>
    <row r="163" spans="60:93" ht="18.75" customHeight="1">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49"/>
      <c r="CO163" s="27"/>
    </row>
    <row r="164" spans="60:93" ht="18.75" customHeight="1">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49"/>
      <c r="CO164" s="27"/>
    </row>
    <row r="165" spans="60:93" ht="18.75" customHeight="1">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49"/>
      <c r="CO165" s="27"/>
    </row>
    <row r="166" spans="60:93" ht="18.75" customHeight="1">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49"/>
      <c r="CO166" s="27"/>
    </row>
    <row r="167" spans="60:93" ht="18.75" customHeight="1">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49"/>
      <c r="CO167" s="27"/>
    </row>
    <row r="168" spans="60:93" ht="18.75" customHeight="1">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c r="CM168" s="27"/>
      <c r="CN168" s="49"/>
      <c r="CO168" s="27"/>
    </row>
    <row r="169" spans="60:93" ht="18.75" customHeight="1">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c r="CN169" s="49"/>
      <c r="CO169" s="27"/>
    </row>
    <row r="170" spans="60:93" ht="18.75" customHeight="1">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49"/>
      <c r="CO170" s="27"/>
    </row>
    <row r="171" spans="60:93" ht="18.75" customHeight="1">
      <c r="BH171" s="27"/>
      <c r="BI171" s="27"/>
      <c r="BJ171" s="27"/>
      <c r="BK171" s="27"/>
      <c r="BL171" s="27"/>
      <c r="BM171" s="27"/>
      <c r="BN171" s="27"/>
      <c r="BO171" s="27"/>
      <c r="BP171" s="27"/>
      <c r="BQ171" s="27"/>
      <c r="BR171" s="27"/>
      <c r="BS171" s="27"/>
      <c r="BT171" s="27"/>
      <c r="BU171" s="27"/>
      <c r="BV171" s="27"/>
      <c r="BW171" s="27"/>
      <c r="BX171" s="27"/>
      <c r="BY171" s="27"/>
      <c r="BZ171" s="27"/>
      <c r="CA171" s="27"/>
      <c r="CB171" s="27"/>
      <c r="CC171" s="27"/>
      <c r="CD171" s="27"/>
      <c r="CE171" s="27"/>
      <c r="CF171" s="27"/>
      <c r="CG171" s="27"/>
      <c r="CH171" s="27"/>
      <c r="CI171" s="27"/>
      <c r="CJ171" s="27"/>
      <c r="CK171" s="27"/>
      <c r="CL171" s="27"/>
      <c r="CM171" s="27"/>
      <c r="CN171" s="49"/>
      <c r="CO171" s="27"/>
    </row>
    <row r="172" spans="60:93" ht="18.75" customHeight="1">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49"/>
      <c r="CO172" s="27"/>
    </row>
    <row r="173" spans="60:93" ht="18.75" customHeight="1">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27"/>
      <c r="CN173" s="49"/>
      <c r="CO173" s="27"/>
    </row>
    <row r="174" spans="60:93" ht="18.75" customHeight="1">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c r="CN174" s="49"/>
      <c r="CO174" s="27"/>
    </row>
    <row r="175" spans="60:93" ht="18.75" customHeight="1">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49"/>
      <c r="CO175" s="27"/>
    </row>
    <row r="176" spans="60:93" ht="18.75" customHeight="1">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49"/>
      <c r="CO176" s="27"/>
    </row>
    <row r="177" spans="60:93" ht="18.75" customHeight="1">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49"/>
      <c r="CO177" s="27"/>
    </row>
    <row r="178" spans="60:93" ht="18.75" customHeight="1">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49"/>
      <c r="CO178" s="27"/>
    </row>
    <row r="179" spans="60:93" ht="18.75" customHeight="1">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49"/>
      <c r="CO179" s="27"/>
    </row>
    <row r="180" spans="60:93" ht="18.75" customHeight="1">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49"/>
      <c r="CO180" s="27"/>
    </row>
    <row r="181" spans="60:93" ht="18.75" customHeight="1">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c r="CM181" s="27"/>
      <c r="CN181" s="49"/>
      <c r="CO181" s="27"/>
    </row>
    <row r="182" spans="60:93" ht="18.75" customHeight="1">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49"/>
      <c r="CO182" s="27"/>
    </row>
    <row r="183" spans="60:93" ht="18.75" customHeight="1">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27"/>
      <c r="CN183" s="49"/>
      <c r="CO183" s="27"/>
    </row>
    <row r="184" spans="60:93" ht="18.75" customHeight="1">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49"/>
      <c r="CO184" s="27"/>
    </row>
    <row r="185" spans="60:93" ht="18.75" customHeight="1">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49"/>
      <c r="CO185" s="27"/>
    </row>
    <row r="186" spans="60:93" ht="18.75" customHeight="1">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49"/>
      <c r="CO186" s="27"/>
    </row>
    <row r="187" spans="60:93" ht="18.75" customHeight="1">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49"/>
      <c r="CO187" s="27"/>
    </row>
    <row r="188" spans="60:93" ht="18.75" customHeight="1">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27"/>
      <c r="CN188" s="49"/>
      <c r="CO188" s="27"/>
    </row>
    <row r="189" spans="60:93" ht="18.75" customHeight="1">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49"/>
      <c r="CO189" s="27"/>
    </row>
    <row r="190" spans="60:93" ht="18.75" customHeight="1">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27"/>
      <c r="CN190" s="49"/>
      <c r="CO190" s="27"/>
    </row>
    <row r="191" spans="60:93" ht="18.75" customHeight="1">
      <c r="CN191" s="49"/>
      <c r="CO191" s="27"/>
    </row>
    <row r="192" spans="60:93" ht="18.75" customHeight="1">
      <c r="CN192" s="49"/>
      <c r="CO192" s="27"/>
    </row>
    <row r="193" spans="93:93" ht="18.75" customHeight="1">
      <c r="CO193" s="27"/>
    </row>
    <row r="194" spans="93:93" ht="18.75" customHeight="1">
      <c r="CO194" s="27"/>
    </row>
    <row r="195" spans="93:93" ht="18.75" customHeight="1">
      <c r="CO195" s="27"/>
    </row>
  </sheetData>
  <sheetProtection algorithmName="SHA-512" hashValue="Pob0GxrJlyq7DXwevfPFb/fmn5KJarhxamIStxXszc+WcfIIcC02Zg1hjxHSINCXzRNtdSZN5Vn6+ZQ+daHyBQ==" saltValue="JSB8RJo3XV7hyxEDqR5XfQ==" spinCount="100000" sheet="1" selectLockedCells="1"/>
  <mergeCells count="350">
    <mergeCell ref="D78:F78"/>
    <mergeCell ref="G78:J78"/>
    <mergeCell ref="A86:AV88"/>
    <mergeCell ref="D76:F76"/>
    <mergeCell ref="G76:J76"/>
    <mergeCell ref="L76:R76"/>
    <mergeCell ref="D77:F77"/>
    <mergeCell ref="G77:J77"/>
    <mergeCell ref="L77:R77"/>
    <mergeCell ref="D74:F74"/>
    <mergeCell ref="G74:J74"/>
    <mergeCell ref="L74:R74"/>
    <mergeCell ref="D75:F75"/>
    <mergeCell ref="G75:J75"/>
    <mergeCell ref="L75:R75"/>
    <mergeCell ref="D72:F72"/>
    <mergeCell ref="G72:J72"/>
    <mergeCell ref="L72:R72"/>
    <mergeCell ref="D73:F73"/>
    <mergeCell ref="G73:J73"/>
    <mergeCell ref="L73:R73"/>
    <mergeCell ref="D70:F70"/>
    <mergeCell ref="G70:J70"/>
    <mergeCell ref="L70:R70"/>
    <mergeCell ref="D71:F71"/>
    <mergeCell ref="G71:J71"/>
    <mergeCell ref="L71:R71"/>
    <mergeCell ref="D68:F68"/>
    <mergeCell ref="G68:K68"/>
    <mergeCell ref="L68:R68"/>
    <mergeCell ref="D69:F69"/>
    <mergeCell ref="G69:J69"/>
    <mergeCell ref="L69:R69"/>
    <mergeCell ref="E59:H59"/>
    <mergeCell ref="I59:L59"/>
    <mergeCell ref="E60:H60"/>
    <mergeCell ref="I60:L60"/>
    <mergeCell ref="U60:X60"/>
    <mergeCell ref="D61:H61"/>
    <mergeCell ref="I61:L61"/>
    <mergeCell ref="E56:H56"/>
    <mergeCell ref="I56:L56"/>
    <mergeCell ref="E57:H57"/>
    <mergeCell ref="I57:L57"/>
    <mergeCell ref="E58:H58"/>
    <mergeCell ref="I58:L58"/>
    <mergeCell ref="E53:H53"/>
    <mergeCell ref="I53:L53"/>
    <mergeCell ref="E54:H54"/>
    <mergeCell ref="I54:L54"/>
    <mergeCell ref="E55:H55"/>
    <mergeCell ref="I55:L55"/>
    <mergeCell ref="AK31:AM31"/>
    <mergeCell ref="AQ34:AS34"/>
    <mergeCell ref="AK36:AM36"/>
    <mergeCell ref="AK38:AM38"/>
    <mergeCell ref="E52:H52"/>
    <mergeCell ref="I52:M52"/>
    <mergeCell ref="S52:X52"/>
    <mergeCell ref="AA31:AD31"/>
    <mergeCell ref="AA32:AD32"/>
    <mergeCell ref="AA33:AD33"/>
    <mergeCell ref="AA34:AD34"/>
    <mergeCell ref="AA35:AD35"/>
    <mergeCell ref="AQ41:AS41"/>
    <mergeCell ref="AK43:AM43"/>
    <mergeCell ref="AK45:AM45"/>
    <mergeCell ref="C35:K35"/>
    <mergeCell ref="L35:O35"/>
    <mergeCell ref="Q35:T35"/>
    <mergeCell ref="V35:Y35"/>
    <mergeCell ref="AA27:AD27"/>
    <mergeCell ref="AA28:AD28"/>
    <mergeCell ref="C30:K30"/>
    <mergeCell ref="DE27:DJ27"/>
    <mergeCell ref="AK29:AM29"/>
    <mergeCell ref="C33:K33"/>
    <mergeCell ref="L33:O33"/>
    <mergeCell ref="Q33:T33"/>
    <mergeCell ref="V33:Y33"/>
    <mergeCell ref="C34:K34"/>
    <mergeCell ref="L34:O34"/>
    <mergeCell ref="Q34:T34"/>
    <mergeCell ref="V34:Y34"/>
    <mergeCell ref="AA29:AD29"/>
    <mergeCell ref="L30:AE30"/>
    <mergeCell ref="C32:K32"/>
    <mergeCell ref="L32:O32"/>
    <mergeCell ref="Q32:T32"/>
    <mergeCell ref="V32:Y32"/>
    <mergeCell ref="C31:K31"/>
    <mergeCell ref="L31:O31"/>
    <mergeCell ref="Q31:T31"/>
    <mergeCell ref="V31:Y31"/>
    <mergeCell ref="AK24:AM24"/>
    <mergeCell ref="AA24:AE24"/>
    <mergeCell ref="AA25:AD25"/>
    <mergeCell ref="AA26:AD26"/>
    <mergeCell ref="C25:K25"/>
    <mergeCell ref="L25:O25"/>
    <mergeCell ref="Q25:T25"/>
    <mergeCell ref="V25:Y25"/>
    <mergeCell ref="C24:K24"/>
    <mergeCell ref="L24:P24"/>
    <mergeCell ref="Q24:U24"/>
    <mergeCell ref="V24:Z24"/>
    <mergeCell ref="Q26:T26"/>
    <mergeCell ref="V26:Y26"/>
    <mergeCell ref="C29:K29"/>
    <mergeCell ref="L29:O29"/>
    <mergeCell ref="Q29:T29"/>
    <mergeCell ref="V29:Y29"/>
    <mergeCell ref="C28:K28"/>
    <mergeCell ref="L28:O28"/>
    <mergeCell ref="Q28:T28"/>
    <mergeCell ref="V28:Y28"/>
    <mergeCell ref="C27:K27"/>
    <mergeCell ref="L27:O27"/>
    <mergeCell ref="Q27:T27"/>
    <mergeCell ref="V27:Y27"/>
    <mergeCell ref="AQ20:AS20"/>
    <mergeCell ref="CY27:DD27"/>
    <mergeCell ref="CW23:CX27"/>
    <mergeCell ref="CY23:DD23"/>
    <mergeCell ref="DE23:DJ23"/>
    <mergeCell ref="DK23:DP23"/>
    <mergeCell ref="DQ23:DV23"/>
    <mergeCell ref="DK24:DP24"/>
    <mergeCell ref="DQ24:DV24"/>
    <mergeCell ref="CY25:DD25"/>
    <mergeCell ref="DE25:DJ25"/>
    <mergeCell ref="DK25:DP25"/>
    <mergeCell ref="CY24:DD24"/>
    <mergeCell ref="DE24:DJ24"/>
    <mergeCell ref="CY26:DD26"/>
    <mergeCell ref="DE26:DJ26"/>
    <mergeCell ref="DK26:DP26"/>
    <mergeCell ref="DE22:DJ22"/>
    <mergeCell ref="DK22:DP22"/>
    <mergeCell ref="DQ22:DV22"/>
    <mergeCell ref="DQ26:DV26"/>
    <mergeCell ref="DQ27:DV27"/>
    <mergeCell ref="DK27:DP27"/>
    <mergeCell ref="AQ27:AS27"/>
    <mergeCell ref="AK22:AM22"/>
    <mergeCell ref="DQ25:DV25"/>
    <mergeCell ref="C26:K26"/>
    <mergeCell ref="L26:O26"/>
    <mergeCell ref="DE20:DJ20"/>
    <mergeCell ref="DK20:DP20"/>
    <mergeCell ref="DQ20:DV20"/>
    <mergeCell ref="S21:X21"/>
    <mergeCell ref="CY21:DD21"/>
    <mergeCell ref="DE21:DJ21"/>
    <mergeCell ref="DK21:DP21"/>
    <mergeCell ref="DQ21:DV21"/>
    <mergeCell ref="CW18:CX22"/>
    <mergeCell ref="CY18:DD18"/>
    <mergeCell ref="DE18:DJ18"/>
    <mergeCell ref="DK18:DP18"/>
    <mergeCell ref="DQ18:DV18"/>
    <mergeCell ref="CY19:DD19"/>
    <mergeCell ref="DE19:DJ19"/>
    <mergeCell ref="DK19:DP19"/>
    <mergeCell ref="DQ19:DV19"/>
    <mergeCell ref="CY20:DD20"/>
    <mergeCell ref="S22:X22"/>
    <mergeCell ref="CY22:DD22"/>
    <mergeCell ref="AW15:AZ15"/>
    <mergeCell ref="BA15:BB15"/>
    <mergeCell ref="CY16:DD17"/>
    <mergeCell ref="DE16:DV16"/>
    <mergeCell ref="BA17:BB17"/>
    <mergeCell ref="BC17:BD17"/>
    <mergeCell ref="BE17:BF17"/>
    <mergeCell ref="DE17:DJ17"/>
    <mergeCell ref="DK17:DP17"/>
    <mergeCell ref="DQ17:DV17"/>
    <mergeCell ref="AW16:AZ16"/>
    <mergeCell ref="BA16:BB16"/>
    <mergeCell ref="BC16:BD16"/>
    <mergeCell ref="BE16:BF16"/>
    <mergeCell ref="CW16:CX17"/>
    <mergeCell ref="AK15:AN15"/>
    <mergeCell ref="AO15:AR15"/>
    <mergeCell ref="AA16:AB16"/>
    <mergeCell ref="AC16:AD16"/>
    <mergeCell ref="AE16:AF16"/>
    <mergeCell ref="AG16:AJ16"/>
    <mergeCell ref="AK16:AN16"/>
    <mergeCell ref="AO16:AR16"/>
    <mergeCell ref="AS15:AV15"/>
    <mergeCell ref="AS16:AV16"/>
    <mergeCell ref="B16:E16"/>
    <mergeCell ref="F16:K16"/>
    <mergeCell ref="L16:P16"/>
    <mergeCell ref="Q16:U16"/>
    <mergeCell ref="V16:Z16"/>
    <mergeCell ref="AA15:AB15"/>
    <mergeCell ref="AC15:AD15"/>
    <mergeCell ref="AE15:AF15"/>
    <mergeCell ref="AG15:AJ15"/>
    <mergeCell ref="AW14:AZ14"/>
    <mergeCell ref="BA14:BB14"/>
    <mergeCell ref="BC14:BD14"/>
    <mergeCell ref="BE14:BF14"/>
    <mergeCell ref="CW14:CY14"/>
    <mergeCell ref="B15:E15"/>
    <mergeCell ref="F15:K15"/>
    <mergeCell ref="L15:P15"/>
    <mergeCell ref="Q15:U15"/>
    <mergeCell ref="V15:Z15"/>
    <mergeCell ref="AC14:AD14"/>
    <mergeCell ref="AE14:AF14"/>
    <mergeCell ref="AG14:AJ14"/>
    <mergeCell ref="AK14:AN14"/>
    <mergeCell ref="AO14:AR14"/>
    <mergeCell ref="AS14:AV14"/>
    <mergeCell ref="B14:E14"/>
    <mergeCell ref="F14:K14"/>
    <mergeCell ref="L14:P14"/>
    <mergeCell ref="Q14:U14"/>
    <mergeCell ref="V14:Z14"/>
    <mergeCell ref="AA14:AB14"/>
    <mergeCell ref="BC15:BD15"/>
    <mergeCell ref="BE15:BF15"/>
    <mergeCell ref="BE13:BF13"/>
    <mergeCell ref="CW13:CY13"/>
    <mergeCell ref="CZ13:DB13"/>
    <mergeCell ref="AC13:AD13"/>
    <mergeCell ref="AE13:AF13"/>
    <mergeCell ref="AG13:AJ13"/>
    <mergeCell ref="AK13:AN13"/>
    <mergeCell ref="AO13:AR13"/>
    <mergeCell ref="AS13:AV13"/>
    <mergeCell ref="B13:E13"/>
    <mergeCell ref="F13:K13"/>
    <mergeCell ref="L13:P13"/>
    <mergeCell ref="Q13:U13"/>
    <mergeCell ref="V13:Z13"/>
    <mergeCell ref="AA13:AB13"/>
    <mergeCell ref="AW12:AZ12"/>
    <mergeCell ref="BA12:BB12"/>
    <mergeCell ref="BC12:BD12"/>
    <mergeCell ref="B12:E12"/>
    <mergeCell ref="F12:K12"/>
    <mergeCell ref="L12:P12"/>
    <mergeCell ref="Q12:U12"/>
    <mergeCell ref="V12:Z12"/>
    <mergeCell ref="AA12:AB12"/>
    <mergeCell ref="AW13:AZ13"/>
    <mergeCell ref="BA13:BB13"/>
    <mergeCell ref="BC13:BD13"/>
    <mergeCell ref="BE12:BF12"/>
    <mergeCell ref="CW12:CY12"/>
    <mergeCell ref="CZ12:DB12"/>
    <mergeCell ref="AC12:AD12"/>
    <mergeCell ref="AE12:AF12"/>
    <mergeCell ref="AG12:AJ12"/>
    <mergeCell ref="AK12:AN12"/>
    <mergeCell ref="AO12:AR12"/>
    <mergeCell ref="AS12:AV12"/>
    <mergeCell ref="BE11:BF11"/>
    <mergeCell ref="CW11:CY11"/>
    <mergeCell ref="CZ11:DB11"/>
    <mergeCell ref="AC11:AD11"/>
    <mergeCell ref="AE11:AF11"/>
    <mergeCell ref="AG11:AJ11"/>
    <mergeCell ref="AK11:AN11"/>
    <mergeCell ref="AO11:AR11"/>
    <mergeCell ref="AS11:AV11"/>
    <mergeCell ref="B11:E11"/>
    <mergeCell ref="F11:K11"/>
    <mergeCell ref="L11:P11"/>
    <mergeCell ref="Q11:U11"/>
    <mergeCell ref="V11:Z11"/>
    <mergeCell ref="AA11:AB11"/>
    <mergeCell ref="AW10:AZ10"/>
    <mergeCell ref="BA10:BB10"/>
    <mergeCell ref="BC10:BD10"/>
    <mergeCell ref="B10:E10"/>
    <mergeCell ref="F10:K10"/>
    <mergeCell ref="L10:P10"/>
    <mergeCell ref="Q10:U10"/>
    <mergeCell ref="V10:Z10"/>
    <mergeCell ref="AA10:AB10"/>
    <mergeCell ref="AW11:AZ11"/>
    <mergeCell ref="BA11:BB11"/>
    <mergeCell ref="BC11:BD11"/>
    <mergeCell ref="BE10:BF10"/>
    <mergeCell ref="CW10:CY10"/>
    <mergeCell ref="CZ10:DB10"/>
    <mergeCell ref="AC10:AD10"/>
    <mergeCell ref="AE10:AF10"/>
    <mergeCell ref="AG10:AJ10"/>
    <mergeCell ref="AK10:AN10"/>
    <mergeCell ref="AO10:AR10"/>
    <mergeCell ref="AS10:AV10"/>
    <mergeCell ref="AW9:AZ9"/>
    <mergeCell ref="BA9:BB9"/>
    <mergeCell ref="BC9:BD9"/>
    <mergeCell ref="BE9:BF9"/>
    <mergeCell ref="CW9:CY9"/>
    <mergeCell ref="CZ9:DB9"/>
    <mergeCell ref="AC9:AD9"/>
    <mergeCell ref="AE9:AF9"/>
    <mergeCell ref="AG9:AJ9"/>
    <mergeCell ref="AK9:AN9"/>
    <mergeCell ref="AO9:AR9"/>
    <mergeCell ref="AS9:AV9"/>
    <mergeCell ref="B9:E9"/>
    <mergeCell ref="F9:K9"/>
    <mergeCell ref="L9:P9"/>
    <mergeCell ref="Q9:U9"/>
    <mergeCell ref="V9:Z9"/>
    <mergeCell ref="AA9:AB9"/>
    <mergeCell ref="AG8:AJ8"/>
    <mergeCell ref="AK8:AN8"/>
    <mergeCell ref="AO8:AR8"/>
    <mergeCell ref="CW7:CY7"/>
    <mergeCell ref="CZ7:DB7"/>
    <mergeCell ref="B8:E8"/>
    <mergeCell ref="F8:K8"/>
    <mergeCell ref="L8:P8"/>
    <mergeCell ref="Q8:U8"/>
    <mergeCell ref="V8:Z8"/>
    <mergeCell ref="AA8:AB8"/>
    <mergeCell ref="AC8:AD8"/>
    <mergeCell ref="AE8:AF8"/>
    <mergeCell ref="BC8:BD8"/>
    <mergeCell ref="BE8:BF8"/>
    <mergeCell ref="CW8:CY8"/>
    <mergeCell ref="CZ8:DB8"/>
    <mergeCell ref="AS8:AV8"/>
    <mergeCell ref="AW8:AZ8"/>
    <mergeCell ref="BA8:BB8"/>
    <mergeCell ref="DC2:DL3"/>
    <mergeCell ref="CW3:CY3"/>
    <mergeCell ref="CZ3:DB3"/>
    <mergeCell ref="CW4:CY4"/>
    <mergeCell ref="CZ4:DB4"/>
    <mergeCell ref="B5:H5"/>
    <mergeCell ref="CW5:CY5"/>
    <mergeCell ref="CZ5:DB5"/>
    <mergeCell ref="CW6:CY6"/>
    <mergeCell ref="CZ6:DB6"/>
    <mergeCell ref="A1:B2"/>
    <mergeCell ref="C1:N2"/>
    <mergeCell ref="BH1:BH2"/>
    <mergeCell ref="CW2:DB2"/>
  </mergeCells>
  <phoneticPr fontId="2"/>
  <dataValidations count="5">
    <dataValidation type="whole" allowBlank="1" showInputMessage="1" showErrorMessage="1" sqref="V9:Z16" xr:uid="{0464605D-9442-41A7-8AE7-A14D7457E30B}">
      <formula1>-999999999</formula1>
      <formula2>999999999</formula2>
    </dataValidation>
    <dataValidation type="whole" allowBlank="1" showInputMessage="1" showErrorMessage="1" sqref="L9:U16" xr:uid="{F95F962A-7FEB-48DF-B3C2-4509222B0D09}">
      <formula1>0</formula1>
      <formula2>999999999</formula2>
    </dataValidation>
    <dataValidation type="list" allowBlank="1" showInputMessage="1" showErrorMessage="1" error="加入期間を選択してください。" sqref="B5:H5" xr:uid="{00DEA0ED-E124-47E4-A2B8-2CA7951C5FB6}">
      <formula1>$CO$11:$CO$23</formula1>
    </dataValidation>
    <dataValidation type="list" allowBlank="1" showInputMessage="1" showErrorMessage="1" error="選択してください。" sqref="AA9:AF16" xr:uid="{48409550-D1CF-41B2-89B2-5A6EE28B37DF}">
      <formula1>"●"</formula1>
    </dataValidation>
    <dataValidation type="list" allowBlank="1" showInputMessage="1" showErrorMessage="1" error="年齢区分を選択してください。" sqref="F9:K16" xr:uid="{59B40BBC-FD64-4D27-A4A5-883FE5E7D7EF}">
      <formula1>age</formula1>
    </dataValidation>
  </dataValidations>
  <pageMargins left="0.70866141732283472" right="0.70866141732283472" top="0.74803149606299213" bottom="0.74803149606299213" header="0.31496062992125984" footer="0.31496062992125984"/>
  <pageSetup paperSize="9" scale="57" fitToHeight="2" orientation="landscape" r:id="rId1"/>
  <rowBreaks count="1" manualBreakCount="1">
    <brk id="46" max="4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FA36-49C9-4417-B3F4-24D681CE229D}">
  <sheetPr>
    <pageSetUpPr fitToPage="1"/>
  </sheetPr>
  <dimension ref="A1:BJ134"/>
  <sheetViews>
    <sheetView showGridLines="0" showRowColHeaders="0" zoomScale="85" zoomScaleNormal="85" workbookViewId="0"/>
  </sheetViews>
  <sheetFormatPr defaultColWidth="4" defaultRowHeight="18.75" customHeight="1"/>
  <cols>
    <col min="1" max="16384" width="4" style="174"/>
  </cols>
  <sheetData>
    <row r="1" spans="2:57" ht="18.75" customHeight="1">
      <c r="B1" s="530" t="s">
        <v>46</v>
      </c>
      <c r="C1" s="530"/>
      <c r="D1" s="531" t="s">
        <v>1</v>
      </c>
      <c r="E1" s="531"/>
      <c r="F1" s="531"/>
      <c r="G1" s="531"/>
      <c r="H1" s="531"/>
      <c r="I1" s="531"/>
      <c r="J1" s="531"/>
      <c r="K1" s="531"/>
      <c r="L1" s="531"/>
      <c r="M1" s="531"/>
      <c r="N1" s="531"/>
      <c r="O1" s="531"/>
      <c r="P1" s="173"/>
      <c r="Q1" s="173"/>
      <c r="R1" s="173"/>
      <c r="S1" s="173"/>
      <c r="U1" s="173"/>
      <c r="V1" s="173"/>
      <c r="W1" s="173"/>
      <c r="X1" s="173"/>
      <c r="Y1" s="173"/>
      <c r="Z1" s="173"/>
      <c r="AA1" s="173"/>
      <c r="AB1" s="173"/>
      <c r="AC1" s="173"/>
      <c r="AD1" s="173"/>
      <c r="AE1" s="173"/>
      <c r="AF1" s="173"/>
      <c r="AG1" s="173"/>
      <c r="AH1" s="173"/>
    </row>
    <row r="2" spans="2:57" ht="18.75" customHeight="1">
      <c r="B2" s="530"/>
      <c r="C2" s="530"/>
      <c r="D2" s="531"/>
      <c r="E2" s="531"/>
      <c r="F2" s="531"/>
      <c r="G2" s="531"/>
      <c r="H2" s="531"/>
      <c r="I2" s="531"/>
      <c r="J2" s="531"/>
      <c r="K2" s="531"/>
      <c r="L2" s="531"/>
      <c r="M2" s="531"/>
      <c r="N2" s="531"/>
      <c r="O2" s="531"/>
      <c r="P2" s="173"/>
      <c r="Q2" s="173"/>
      <c r="R2" s="173"/>
      <c r="S2" s="173"/>
      <c r="U2" s="173"/>
      <c r="V2" s="173"/>
      <c r="W2" s="173"/>
      <c r="X2" s="173"/>
      <c r="Y2" s="173"/>
      <c r="Z2" s="173"/>
      <c r="AA2" s="173"/>
      <c r="AB2" s="173"/>
      <c r="AC2" s="173"/>
      <c r="AD2" s="173"/>
      <c r="AE2" s="173"/>
      <c r="AF2" s="173"/>
      <c r="AG2" s="173"/>
      <c r="AI2" s="175" t="s">
        <v>265</v>
      </c>
      <c r="AJ2" s="176"/>
      <c r="AK2" s="177"/>
      <c r="AL2" s="177"/>
      <c r="AM2" s="177"/>
      <c r="AN2" s="177"/>
      <c r="AO2" s="173"/>
      <c r="AP2" s="173"/>
      <c r="AQ2" s="173"/>
    </row>
    <row r="3" spans="2:57" ht="18.75" customHeight="1">
      <c r="O3" s="173"/>
      <c r="P3" s="173"/>
      <c r="Q3" s="173"/>
      <c r="R3" s="173"/>
      <c r="S3" s="173"/>
      <c r="U3" s="173"/>
      <c r="V3" s="173"/>
      <c r="W3" s="173"/>
      <c r="X3" s="173"/>
      <c r="Y3" s="173"/>
      <c r="Z3" s="173"/>
      <c r="AA3" s="173"/>
      <c r="AB3" s="173"/>
      <c r="AC3" s="173"/>
      <c r="AD3" s="173"/>
      <c r="AE3" s="173"/>
      <c r="AF3" s="173"/>
      <c r="AG3" s="173"/>
      <c r="AH3" s="173"/>
      <c r="AI3" s="178"/>
      <c r="AJ3" s="179"/>
      <c r="AK3" s="179"/>
      <c r="AL3" s="179"/>
      <c r="AM3" s="179"/>
      <c r="AN3" s="180" t="s">
        <v>266</v>
      </c>
      <c r="AO3" s="179"/>
      <c r="AP3" s="179"/>
      <c r="AQ3" s="179"/>
      <c r="AR3" s="181"/>
      <c r="AS3" s="181"/>
      <c r="AT3" s="181"/>
      <c r="AU3" s="181"/>
      <c r="AV3" s="181"/>
      <c r="AW3" s="181"/>
      <c r="AX3" s="181"/>
      <c r="AY3" s="181"/>
      <c r="AZ3" s="181"/>
      <c r="BA3" s="181"/>
      <c r="BB3" s="181"/>
      <c r="BC3" s="181"/>
      <c r="BD3" s="182"/>
    </row>
    <row r="4" spans="2:57" ht="18.75" customHeight="1">
      <c r="B4" s="174" t="s">
        <v>9</v>
      </c>
      <c r="O4" s="173"/>
      <c r="P4" s="173"/>
      <c r="Q4" s="173"/>
      <c r="R4" s="173"/>
      <c r="S4" s="173"/>
      <c r="U4" s="173"/>
      <c r="V4" s="173"/>
      <c r="W4" s="173"/>
      <c r="X4" s="173"/>
      <c r="Y4" s="173"/>
      <c r="Z4" s="173"/>
      <c r="AA4" s="173"/>
      <c r="AB4" s="173"/>
      <c r="AC4" s="173"/>
      <c r="AD4" s="173"/>
      <c r="AE4" s="173"/>
      <c r="AF4" s="173"/>
      <c r="AG4" s="173"/>
      <c r="AH4" s="173"/>
      <c r="AI4" s="183"/>
      <c r="AJ4" s="532" t="s">
        <v>267</v>
      </c>
      <c r="AK4" s="532"/>
      <c r="AL4" s="534" t="s">
        <v>268</v>
      </c>
      <c r="AM4" s="536" t="s">
        <v>269</v>
      </c>
      <c r="AN4" s="536"/>
      <c r="AO4" s="536"/>
      <c r="AP4" s="536"/>
      <c r="AQ4" s="536"/>
      <c r="AR4" s="536"/>
      <c r="AS4" s="536"/>
      <c r="AT4" s="536"/>
      <c r="AU4" s="537" t="s">
        <v>270</v>
      </c>
      <c r="AV4" s="539"/>
      <c r="AW4" s="539"/>
      <c r="AX4" s="539"/>
      <c r="AY4" s="539"/>
      <c r="AZ4" s="539"/>
      <c r="BA4" s="539"/>
      <c r="BB4" s="539"/>
      <c r="BC4" s="539"/>
      <c r="BD4" s="184"/>
    </row>
    <row r="5" spans="2:57" ht="18.75" customHeight="1">
      <c r="C5" s="540" t="s">
        <v>12</v>
      </c>
      <c r="D5" s="540"/>
      <c r="E5" s="540"/>
      <c r="F5" s="540"/>
      <c r="G5" s="540"/>
      <c r="H5" s="540"/>
      <c r="I5" s="540"/>
      <c r="O5" s="173"/>
      <c r="P5" s="173"/>
      <c r="Q5" s="173"/>
      <c r="R5" s="173"/>
      <c r="S5" s="173"/>
      <c r="U5" s="173"/>
      <c r="V5" s="173"/>
      <c r="W5" s="173"/>
      <c r="X5" s="173"/>
      <c r="Y5" s="173"/>
      <c r="Z5" s="173"/>
      <c r="AA5" s="173"/>
      <c r="AB5" s="173"/>
      <c r="AC5" s="173"/>
      <c r="AD5" s="173"/>
      <c r="AE5" s="173"/>
      <c r="AF5" s="173"/>
      <c r="AG5" s="173"/>
      <c r="AH5" s="173"/>
      <c r="AI5" s="183"/>
      <c r="AJ5" s="532"/>
      <c r="AK5" s="532"/>
      <c r="AL5" s="534"/>
      <c r="AM5" s="536"/>
      <c r="AN5" s="536"/>
      <c r="AO5" s="536"/>
      <c r="AP5" s="536"/>
      <c r="AQ5" s="536"/>
      <c r="AR5" s="536"/>
      <c r="AS5" s="536"/>
      <c r="AT5" s="536"/>
      <c r="AU5" s="537"/>
      <c r="AV5" s="539"/>
      <c r="AW5" s="539"/>
      <c r="AX5" s="539"/>
      <c r="AY5" s="539"/>
      <c r="AZ5" s="539"/>
      <c r="BA5" s="539"/>
      <c r="BB5" s="539"/>
      <c r="BC5" s="539"/>
      <c r="BD5" s="184"/>
    </row>
    <row r="6" spans="2:57" ht="18.75" customHeight="1">
      <c r="O6" s="173"/>
      <c r="P6" s="173"/>
      <c r="Q6" s="173"/>
      <c r="R6" s="173"/>
      <c r="S6" s="173"/>
      <c r="U6" s="173"/>
      <c r="V6" s="173"/>
      <c r="W6" s="173"/>
      <c r="X6" s="173"/>
      <c r="Y6" s="173"/>
      <c r="Z6" s="173"/>
      <c r="AA6" s="173"/>
      <c r="AB6" s="173"/>
      <c r="AC6" s="173"/>
      <c r="AD6" s="173"/>
      <c r="AE6" s="173"/>
      <c r="AF6" s="173"/>
      <c r="AG6" s="173"/>
      <c r="AH6" s="173"/>
      <c r="AI6" s="183"/>
      <c r="AJ6" s="532"/>
      <c r="AK6" s="532"/>
      <c r="AL6" s="534"/>
      <c r="AM6" s="536"/>
      <c r="AN6" s="536"/>
      <c r="AO6" s="536"/>
      <c r="AP6" s="536"/>
      <c r="AQ6" s="536"/>
      <c r="AR6" s="536"/>
      <c r="AS6" s="536"/>
      <c r="AT6" s="536"/>
      <c r="AU6" s="537"/>
      <c r="AV6" s="541" t="s">
        <v>271</v>
      </c>
      <c r="AW6" s="541"/>
      <c r="AX6" s="541"/>
      <c r="AY6" s="541"/>
      <c r="AZ6" s="541"/>
      <c r="BA6" s="541"/>
      <c r="BB6" s="541"/>
      <c r="BC6" s="541"/>
      <c r="BD6" s="184"/>
    </row>
    <row r="7" spans="2:57" ht="18.75" customHeight="1">
      <c r="B7" s="174" t="s">
        <v>14</v>
      </c>
      <c r="O7" s="173"/>
      <c r="P7" s="173"/>
      <c r="Q7" s="173"/>
      <c r="R7" s="173"/>
      <c r="S7" s="173"/>
      <c r="T7" s="173"/>
      <c r="U7" s="173"/>
      <c r="V7" s="173"/>
      <c r="W7" s="185"/>
      <c r="X7" s="173"/>
      <c r="Y7" s="173"/>
      <c r="Z7" s="173"/>
      <c r="AA7" s="173"/>
      <c r="AB7" s="173"/>
      <c r="AC7" s="173"/>
      <c r="AD7" s="173"/>
      <c r="AE7" s="173"/>
      <c r="AF7" s="173"/>
      <c r="AG7" s="173"/>
      <c r="AH7" s="173"/>
      <c r="AI7" s="186"/>
      <c r="AJ7" s="533"/>
      <c r="AK7" s="533"/>
      <c r="AL7" s="535"/>
      <c r="AM7" s="536"/>
      <c r="AN7" s="536"/>
      <c r="AO7" s="536"/>
      <c r="AP7" s="536"/>
      <c r="AQ7" s="536"/>
      <c r="AR7" s="536"/>
      <c r="AS7" s="536"/>
      <c r="AT7" s="536"/>
      <c r="AU7" s="538"/>
      <c r="AV7" s="541"/>
      <c r="AW7" s="541"/>
      <c r="AX7" s="541"/>
      <c r="AY7" s="541"/>
      <c r="AZ7" s="541"/>
      <c r="BA7" s="541"/>
      <c r="BB7" s="541"/>
      <c r="BC7" s="541"/>
      <c r="BD7" s="184"/>
    </row>
    <row r="8" spans="2:57" ht="18.75" customHeight="1" thickBot="1">
      <c r="B8" s="187"/>
      <c r="C8" s="511" t="s">
        <v>15</v>
      </c>
      <c r="D8" s="512"/>
      <c r="E8" s="512"/>
      <c r="F8" s="513"/>
      <c r="G8" s="514" t="s">
        <v>181</v>
      </c>
      <c r="H8" s="514"/>
      <c r="I8" s="514"/>
      <c r="J8" s="514"/>
      <c r="K8" s="514"/>
      <c r="L8" s="514"/>
      <c r="M8" s="511" t="s">
        <v>16</v>
      </c>
      <c r="N8" s="512"/>
      <c r="O8" s="512"/>
      <c r="P8" s="512"/>
      <c r="Q8" s="513"/>
      <c r="R8" s="511" t="s">
        <v>17</v>
      </c>
      <c r="S8" s="512"/>
      <c r="T8" s="512"/>
      <c r="U8" s="512"/>
      <c r="V8" s="513"/>
      <c r="W8" s="515" t="s">
        <v>18</v>
      </c>
      <c r="X8" s="516"/>
      <c r="Y8" s="516"/>
      <c r="Z8" s="516"/>
      <c r="AA8" s="517"/>
      <c r="AB8" s="518" t="s">
        <v>149</v>
      </c>
      <c r="AC8" s="518"/>
      <c r="AD8" s="518" t="s">
        <v>19</v>
      </c>
      <c r="AE8" s="518"/>
      <c r="AF8" s="518" t="s">
        <v>20</v>
      </c>
      <c r="AG8" s="518"/>
      <c r="AI8" s="186"/>
      <c r="AJ8" s="519" t="s">
        <v>272</v>
      </c>
      <c r="AK8" s="519"/>
      <c r="AL8" s="519"/>
      <c r="AM8" s="519"/>
      <c r="AN8" s="525" t="s">
        <v>273</v>
      </c>
      <c r="AO8" s="525"/>
      <c r="AP8" s="525"/>
      <c r="AQ8" s="525"/>
      <c r="AR8" s="526" t="s">
        <v>274</v>
      </c>
      <c r="AS8" s="526"/>
      <c r="AT8" s="526"/>
      <c r="AU8" s="526"/>
      <c r="AV8" s="526" t="s">
        <v>275</v>
      </c>
      <c r="AW8" s="526"/>
      <c r="AX8" s="526"/>
      <c r="AY8" s="526"/>
      <c r="AZ8" s="519" t="s">
        <v>276</v>
      </c>
      <c r="BA8" s="519"/>
      <c r="BB8" s="519"/>
      <c r="BC8" s="519"/>
      <c r="BD8" s="184"/>
    </row>
    <row r="9" spans="2:57" ht="18.75" customHeight="1" thickTop="1" thickBot="1">
      <c r="B9" s="188" t="s">
        <v>41</v>
      </c>
      <c r="C9" s="490" t="s">
        <v>277</v>
      </c>
      <c r="D9" s="491"/>
      <c r="E9" s="491"/>
      <c r="F9" s="492"/>
      <c r="G9" s="493" t="s">
        <v>11</v>
      </c>
      <c r="H9" s="493"/>
      <c r="I9" s="493"/>
      <c r="J9" s="493"/>
      <c r="K9" s="493"/>
      <c r="L9" s="493"/>
      <c r="M9" s="494"/>
      <c r="N9" s="495"/>
      <c r="O9" s="495"/>
      <c r="P9" s="495"/>
      <c r="Q9" s="496"/>
      <c r="R9" s="506"/>
      <c r="S9" s="507"/>
      <c r="T9" s="507"/>
      <c r="U9" s="507"/>
      <c r="V9" s="507"/>
      <c r="W9" s="520">
        <v>2000000</v>
      </c>
      <c r="X9" s="521"/>
      <c r="Y9" s="521"/>
      <c r="Z9" s="521"/>
      <c r="AA9" s="522"/>
      <c r="AB9" s="523"/>
      <c r="AC9" s="493"/>
      <c r="AD9" s="493"/>
      <c r="AE9" s="493"/>
      <c r="AF9" s="493" t="s">
        <v>278</v>
      </c>
      <c r="AG9" s="493"/>
      <c r="AI9" s="186"/>
      <c r="AJ9" s="524" t="s">
        <v>279</v>
      </c>
      <c r="AK9" s="524"/>
      <c r="AL9" s="524"/>
      <c r="AM9" s="397"/>
      <c r="AN9" s="527">
        <v>4000000</v>
      </c>
      <c r="AO9" s="528"/>
      <c r="AP9" s="528"/>
      <c r="AQ9" s="529"/>
      <c r="AR9" s="489"/>
      <c r="AS9" s="504"/>
      <c r="AT9" s="504"/>
      <c r="AU9" s="504"/>
      <c r="AV9" s="504"/>
      <c r="AW9" s="504"/>
      <c r="AX9" s="504"/>
      <c r="AY9" s="504"/>
      <c r="AZ9" s="505">
        <v>150000</v>
      </c>
      <c r="BA9" s="505"/>
      <c r="BB9" s="505"/>
      <c r="BC9" s="505"/>
      <c r="BD9" s="184"/>
    </row>
    <row r="10" spans="2:57" ht="18.75" customHeight="1" thickTop="1" thickBot="1">
      <c r="B10" s="188" t="s">
        <v>43</v>
      </c>
      <c r="C10" s="490" t="s">
        <v>280</v>
      </c>
      <c r="D10" s="491"/>
      <c r="E10" s="491"/>
      <c r="F10" s="492"/>
      <c r="G10" s="493" t="s">
        <v>11</v>
      </c>
      <c r="H10" s="493"/>
      <c r="I10" s="493"/>
      <c r="J10" s="493"/>
      <c r="K10" s="493"/>
      <c r="L10" s="493"/>
      <c r="M10" s="506"/>
      <c r="N10" s="507"/>
      <c r="O10" s="507"/>
      <c r="P10" s="507"/>
      <c r="Q10" s="507"/>
      <c r="R10" s="508">
        <v>1000000</v>
      </c>
      <c r="S10" s="509"/>
      <c r="T10" s="509"/>
      <c r="U10" s="509"/>
      <c r="V10" s="510"/>
      <c r="W10" s="498"/>
      <c r="X10" s="498"/>
      <c r="Y10" s="498"/>
      <c r="Z10" s="498"/>
      <c r="AA10" s="499"/>
      <c r="AB10" s="493"/>
      <c r="AC10" s="493"/>
      <c r="AD10" s="493"/>
      <c r="AE10" s="493"/>
      <c r="AF10" s="493"/>
      <c r="AG10" s="493"/>
      <c r="AI10" s="186"/>
      <c r="AJ10" s="189"/>
      <c r="AK10" s="190"/>
      <c r="AL10" s="190"/>
      <c r="AM10" s="191"/>
      <c r="AN10" s="192"/>
      <c r="AO10" s="193"/>
      <c r="AP10" s="194"/>
      <c r="AQ10" s="195"/>
      <c r="AR10" s="196"/>
      <c r="AS10" s="196"/>
      <c r="AT10" s="197"/>
      <c r="AU10" s="198"/>
      <c r="AV10" s="199"/>
      <c r="AW10" s="200"/>
      <c r="AX10" s="199"/>
      <c r="AY10" s="200"/>
      <c r="AZ10" s="199"/>
      <c r="BA10" s="200"/>
      <c r="BB10" s="199"/>
      <c r="BC10" s="200"/>
      <c r="BD10" s="184"/>
    </row>
    <row r="11" spans="2:57" ht="18.75" customHeight="1" thickTop="1" thickBot="1">
      <c r="B11" s="188" t="s">
        <v>0</v>
      </c>
      <c r="C11" s="490" t="s">
        <v>271</v>
      </c>
      <c r="D11" s="491"/>
      <c r="E11" s="491"/>
      <c r="F11" s="492"/>
      <c r="G11" s="493" t="s">
        <v>8</v>
      </c>
      <c r="H11" s="493"/>
      <c r="I11" s="493"/>
      <c r="J11" s="493"/>
      <c r="K11" s="493"/>
      <c r="L11" s="500"/>
      <c r="M11" s="501">
        <v>4000000</v>
      </c>
      <c r="N11" s="502"/>
      <c r="O11" s="502"/>
      <c r="P11" s="502"/>
      <c r="Q11" s="503"/>
      <c r="R11" s="498"/>
      <c r="S11" s="498"/>
      <c r="T11" s="498"/>
      <c r="U11" s="498"/>
      <c r="V11" s="499"/>
      <c r="W11" s="494"/>
      <c r="X11" s="495"/>
      <c r="Y11" s="495"/>
      <c r="Z11" s="495"/>
      <c r="AA11" s="496"/>
      <c r="AB11" s="493"/>
      <c r="AC11" s="493"/>
      <c r="AD11" s="493" t="s">
        <v>278</v>
      </c>
      <c r="AE11" s="493"/>
      <c r="AF11" s="493"/>
      <c r="AG11" s="493"/>
      <c r="AI11" s="186"/>
      <c r="AJ11" s="201"/>
      <c r="AK11" s="202"/>
      <c r="AL11" s="202"/>
      <c r="AM11" s="203"/>
      <c r="AN11" s="194"/>
      <c r="AO11" s="204"/>
      <c r="AP11" s="197"/>
      <c r="AQ11" s="196"/>
      <c r="AR11" s="196"/>
      <c r="AS11" s="196"/>
      <c r="AT11" s="197"/>
      <c r="AU11" s="198"/>
      <c r="AV11" s="194"/>
      <c r="AW11" s="204"/>
      <c r="AX11" s="194"/>
      <c r="AY11" s="204"/>
      <c r="AZ11" s="194"/>
      <c r="BA11" s="204"/>
      <c r="BB11" s="194"/>
      <c r="BC11" s="204"/>
      <c r="BD11" s="184"/>
    </row>
    <row r="12" spans="2:57" ht="18.75" customHeight="1" thickTop="1">
      <c r="B12" s="188" t="s">
        <v>46</v>
      </c>
      <c r="C12" s="490" t="s">
        <v>281</v>
      </c>
      <c r="D12" s="491"/>
      <c r="E12" s="491"/>
      <c r="F12" s="492"/>
      <c r="G12" s="493" t="s">
        <v>366</v>
      </c>
      <c r="H12" s="493"/>
      <c r="I12" s="493"/>
      <c r="J12" s="493"/>
      <c r="K12" s="493"/>
      <c r="L12" s="493"/>
      <c r="M12" s="497"/>
      <c r="N12" s="498"/>
      <c r="O12" s="498"/>
      <c r="P12" s="498"/>
      <c r="Q12" s="499"/>
      <c r="R12" s="494"/>
      <c r="S12" s="495"/>
      <c r="T12" s="495"/>
      <c r="U12" s="495"/>
      <c r="V12" s="496"/>
      <c r="W12" s="494"/>
      <c r="X12" s="495"/>
      <c r="Y12" s="495"/>
      <c r="Z12" s="495"/>
      <c r="AA12" s="496"/>
      <c r="AB12" s="493"/>
      <c r="AC12" s="493"/>
      <c r="AD12" s="493"/>
      <c r="AE12" s="493"/>
      <c r="AF12" s="493"/>
      <c r="AG12" s="493"/>
      <c r="AI12" s="205" t="s">
        <v>282</v>
      </c>
      <c r="AL12" s="206"/>
      <c r="AM12" s="206"/>
      <c r="AN12" s="206"/>
      <c r="AO12" s="206"/>
      <c r="AP12" s="206"/>
      <c r="AQ12" s="206"/>
      <c r="AR12" s="206"/>
      <c r="AS12" s="206"/>
      <c r="AT12" s="206"/>
      <c r="AU12" s="206"/>
      <c r="AV12" s="206"/>
      <c r="AW12" s="206"/>
      <c r="AX12" s="206"/>
      <c r="AY12" s="206"/>
      <c r="AZ12" s="206"/>
      <c r="BA12" s="206"/>
      <c r="BB12" s="206"/>
      <c r="BC12" s="206"/>
      <c r="BD12" s="207"/>
      <c r="BE12" s="207"/>
    </row>
    <row r="13" spans="2:57" ht="18.75" customHeight="1">
      <c r="B13" s="188" t="s">
        <v>48</v>
      </c>
      <c r="C13" s="490"/>
      <c r="D13" s="491"/>
      <c r="E13" s="491"/>
      <c r="F13" s="492"/>
      <c r="G13" s="493"/>
      <c r="H13" s="493"/>
      <c r="I13" s="493"/>
      <c r="J13" s="493"/>
      <c r="K13" s="493"/>
      <c r="L13" s="493"/>
      <c r="M13" s="494"/>
      <c r="N13" s="495"/>
      <c r="O13" s="495"/>
      <c r="P13" s="495"/>
      <c r="Q13" s="496"/>
      <c r="R13" s="494"/>
      <c r="S13" s="495"/>
      <c r="T13" s="495"/>
      <c r="U13" s="495"/>
      <c r="V13" s="496"/>
      <c r="W13" s="494"/>
      <c r="X13" s="495"/>
      <c r="Y13" s="495"/>
      <c r="Z13" s="495"/>
      <c r="AA13" s="496"/>
      <c r="AB13" s="493"/>
      <c r="AC13" s="493"/>
      <c r="AD13" s="493"/>
      <c r="AE13" s="493"/>
      <c r="AF13" s="493"/>
      <c r="AG13" s="493"/>
      <c r="AI13" s="208" t="s">
        <v>283</v>
      </c>
      <c r="AL13" s="206"/>
      <c r="AM13" s="206"/>
      <c r="AN13" s="206"/>
      <c r="AO13" s="206"/>
      <c r="AP13" s="206"/>
      <c r="AQ13" s="206"/>
      <c r="AR13" s="206"/>
      <c r="AS13" s="206"/>
      <c r="AT13" s="206"/>
      <c r="AU13" s="206"/>
      <c r="AV13" s="206"/>
      <c r="AW13" s="206"/>
      <c r="AX13" s="206"/>
      <c r="AY13" s="206"/>
      <c r="AZ13" s="206"/>
      <c r="BA13" s="206"/>
      <c r="BB13" s="206"/>
      <c r="BC13" s="206"/>
      <c r="BD13" s="207"/>
    </row>
    <row r="14" spans="2:57" ht="18.75" customHeight="1">
      <c r="B14" s="188" t="s">
        <v>50</v>
      </c>
      <c r="C14" s="490"/>
      <c r="D14" s="491"/>
      <c r="E14" s="491"/>
      <c r="F14" s="492"/>
      <c r="G14" s="493"/>
      <c r="H14" s="493"/>
      <c r="I14" s="493"/>
      <c r="J14" s="493"/>
      <c r="K14" s="493"/>
      <c r="L14" s="493"/>
      <c r="M14" s="494"/>
      <c r="N14" s="495"/>
      <c r="O14" s="495"/>
      <c r="P14" s="495"/>
      <c r="Q14" s="496"/>
      <c r="R14" s="494"/>
      <c r="S14" s="495"/>
      <c r="T14" s="495"/>
      <c r="U14" s="495"/>
      <c r="V14" s="496"/>
      <c r="W14" s="494"/>
      <c r="X14" s="495"/>
      <c r="Y14" s="495"/>
      <c r="Z14" s="495"/>
      <c r="AA14" s="496"/>
      <c r="AB14" s="493"/>
      <c r="AC14" s="493"/>
      <c r="AD14" s="493"/>
      <c r="AE14" s="493"/>
      <c r="AF14" s="493"/>
      <c r="AG14" s="493"/>
    </row>
    <row r="15" spans="2:57" ht="18.75" customHeight="1">
      <c r="B15" s="188" t="s">
        <v>52</v>
      </c>
      <c r="C15" s="490"/>
      <c r="D15" s="491"/>
      <c r="E15" s="491"/>
      <c r="F15" s="492"/>
      <c r="G15" s="493"/>
      <c r="H15" s="493"/>
      <c r="I15" s="493"/>
      <c r="J15" s="493"/>
      <c r="K15" s="493"/>
      <c r="L15" s="493"/>
      <c r="M15" s="494"/>
      <c r="N15" s="495"/>
      <c r="O15" s="495"/>
      <c r="P15" s="495"/>
      <c r="Q15" s="496"/>
      <c r="R15" s="494"/>
      <c r="S15" s="495"/>
      <c r="T15" s="495"/>
      <c r="U15" s="495"/>
      <c r="V15" s="496"/>
      <c r="W15" s="494"/>
      <c r="X15" s="495"/>
      <c r="Y15" s="495"/>
      <c r="Z15" s="495"/>
      <c r="AA15" s="496"/>
      <c r="AB15" s="493"/>
      <c r="AC15" s="493"/>
      <c r="AD15" s="493"/>
      <c r="AE15" s="493"/>
      <c r="AF15" s="493"/>
      <c r="AG15" s="493"/>
    </row>
    <row r="16" spans="2:57" ht="18.75" customHeight="1">
      <c r="B16" s="188" t="s">
        <v>54</v>
      </c>
      <c r="C16" s="490"/>
      <c r="D16" s="491"/>
      <c r="E16" s="491"/>
      <c r="F16" s="492"/>
      <c r="G16" s="493"/>
      <c r="H16" s="493"/>
      <c r="I16" s="493"/>
      <c r="J16" s="493"/>
      <c r="K16" s="493"/>
      <c r="L16" s="493"/>
      <c r="M16" s="494"/>
      <c r="N16" s="495"/>
      <c r="O16" s="495"/>
      <c r="P16" s="495"/>
      <c r="Q16" s="496"/>
      <c r="R16" s="494"/>
      <c r="S16" s="495"/>
      <c r="T16" s="495"/>
      <c r="U16" s="495"/>
      <c r="V16" s="496"/>
      <c r="W16" s="494"/>
      <c r="X16" s="495"/>
      <c r="Y16" s="495"/>
      <c r="Z16" s="495"/>
      <c r="AA16" s="496"/>
      <c r="AB16" s="493"/>
      <c r="AC16" s="493"/>
      <c r="AD16" s="493"/>
      <c r="AE16" s="493"/>
      <c r="AF16" s="493"/>
      <c r="AG16" s="493"/>
      <c r="AI16" s="175" t="s">
        <v>284</v>
      </c>
      <c r="AJ16" s="176"/>
      <c r="AK16" s="176"/>
      <c r="AL16" s="176"/>
      <c r="AM16" s="176"/>
      <c r="AN16" s="176"/>
    </row>
    <row r="17" spans="2:61" ht="18.75" customHeight="1">
      <c r="D17" s="209"/>
      <c r="AD17" s="210"/>
      <c r="AK17" s="211"/>
      <c r="AL17" s="181"/>
      <c r="AM17" s="181"/>
      <c r="AN17" s="180" t="s">
        <v>285</v>
      </c>
      <c r="AO17" s="181"/>
      <c r="AP17" s="181"/>
      <c r="AQ17" s="181"/>
      <c r="AR17" s="181"/>
      <c r="AS17" s="181"/>
      <c r="AT17" s="181"/>
      <c r="AU17" s="181"/>
      <c r="AV17" s="181"/>
      <c r="AW17" s="181"/>
      <c r="AX17" s="181"/>
      <c r="AY17" s="181"/>
      <c r="AZ17" s="181"/>
      <c r="BA17" s="182"/>
    </row>
    <row r="18" spans="2:61" ht="18.75" customHeight="1">
      <c r="B18" s="212" t="s">
        <v>286</v>
      </c>
      <c r="AK18" s="186"/>
      <c r="AL18" s="478" t="s">
        <v>287</v>
      </c>
      <c r="AM18" s="479"/>
      <c r="AN18" s="397" t="s">
        <v>288</v>
      </c>
      <c r="AO18" s="398"/>
      <c r="AP18" s="399"/>
      <c r="AQ18" s="465" t="s">
        <v>269</v>
      </c>
      <c r="AR18" s="466"/>
      <c r="AS18" s="466"/>
      <c r="AT18" s="466"/>
      <c r="AU18" s="466"/>
      <c r="AV18" s="466"/>
      <c r="AW18" s="466"/>
      <c r="AX18" s="466"/>
      <c r="AY18" s="466"/>
      <c r="AZ18" s="467"/>
      <c r="BA18" s="184"/>
    </row>
    <row r="19" spans="2:61" ht="18.75" customHeight="1">
      <c r="B19" s="174" t="s">
        <v>289</v>
      </c>
      <c r="AK19" s="186"/>
      <c r="AL19" s="480"/>
      <c r="AM19" s="481"/>
      <c r="AN19" s="397" t="s">
        <v>270</v>
      </c>
      <c r="AO19" s="398"/>
      <c r="AP19" s="399"/>
      <c r="AQ19" s="465" t="s">
        <v>280</v>
      </c>
      <c r="AR19" s="466"/>
      <c r="AS19" s="466"/>
      <c r="AT19" s="466"/>
      <c r="AU19" s="466"/>
      <c r="AV19" s="466"/>
      <c r="AW19" s="466"/>
      <c r="AX19" s="466"/>
      <c r="AY19" s="466"/>
      <c r="AZ19" s="467"/>
      <c r="BA19" s="184"/>
    </row>
    <row r="20" spans="2:61" ht="18.75" customHeight="1">
      <c r="B20" s="174" t="s">
        <v>290</v>
      </c>
      <c r="AK20" s="186"/>
      <c r="AL20" s="482"/>
      <c r="AM20" s="483"/>
      <c r="AN20" s="397"/>
      <c r="AO20" s="398"/>
      <c r="AP20" s="399"/>
      <c r="AQ20" s="397"/>
      <c r="AR20" s="398"/>
      <c r="AS20" s="398"/>
      <c r="AT20" s="398"/>
      <c r="AU20" s="398"/>
      <c r="AV20" s="398"/>
      <c r="AW20" s="398"/>
      <c r="AX20" s="398"/>
      <c r="AY20" s="398"/>
      <c r="AZ20" s="399"/>
      <c r="BA20" s="184"/>
    </row>
    <row r="21" spans="2:61" ht="18.75" customHeight="1">
      <c r="AK21" s="186"/>
      <c r="AL21" s="397" t="s">
        <v>291</v>
      </c>
      <c r="AM21" s="398"/>
      <c r="AN21" s="398"/>
      <c r="AO21" s="398"/>
      <c r="AP21" s="399"/>
      <c r="AQ21" s="397" t="s">
        <v>273</v>
      </c>
      <c r="AR21" s="398"/>
      <c r="AS21" s="398"/>
      <c r="AT21" s="398"/>
      <c r="AU21" s="399"/>
      <c r="AV21" s="397" t="s">
        <v>276</v>
      </c>
      <c r="AW21" s="398"/>
      <c r="AX21" s="398"/>
      <c r="AY21" s="398"/>
      <c r="AZ21" s="399"/>
      <c r="BA21" s="184"/>
    </row>
    <row r="22" spans="2:61" ht="18.75" customHeight="1">
      <c r="B22" s="212" t="s">
        <v>292</v>
      </c>
      <c r="AK22" s="186"/>
      <c r="AL22" s="468" t="s">
        <v>293</v>
      </c>
      <c r="AM22" s="469"/>
      <c r="AN22" s="469"/>
      <c r="AO22" s="469"/>
      <c r="AP22" s="477"/>
      <c r="AQ22" s="433"/>
      <c r="AR22" s="434"/>
      <c r="AS22" s="434"/>
      <c r="AT22" s="434"/>
      <c r="AU22" s="435"/>
      <c r="AV22" s="433"/>
      <c r="AW22" s="434"/>
      <c r="AX22" s="434"/>
      <c r="AY22" s="434"/>
      <c r="AZ22" s="435"/>
      <c r="BA22" s="184"/>
    </row>
    <row r="23" spans="2:61" ht="18.75" customHeight="1" thickBot="1">
      <c r="B23" s="174" t="s">
        <v>294</v>
      </c>
      <c r="AK23" s="186"/>
      <c r="AL23" s="468" t="s">
        <v>295</v>
      </c>
      <c r="AM23" s="469"/>
      <c r="AN23" s="469"/>
      <c r="AO23" s="469"/>
      <c r="AP23" s="477"/>
      <c r="AQ23" s="484"/>
      <c r="AR23" s="485"/>
      <c r="AS23" s="485"/>
      <c r="AT23" s="485"/>
      <c r="AU23" s="486"/>
      <c r="AV23" s="487"/>
      <c r="AW23" s="488"/>
      <c r="AX23" s="488"/>
      <c r="AY23" s="488"/>
      <c r="AZ23" s="489"/>
      <c r="BA23" s="184"/>
    </row>
    <row r="24" spans="2:61" ht="18.75" customHeight="1" thickTop="1" thickBot="1">
      <c r="B24" s="174" t="s">
        <v>296</v>
      </c>
      <c r="AK24" s="186"/>
      <c r="AL24" s="468" t="s">
        <v>297</v>
      </c>
      <c r="AM24" s="469"/>
      <c r="AN24" s="469"/>
      <c r="AO24" s="469"/>
      <c r="AP24" s="470"/>
      <c r="AQ24" s="471">
        <v>1000000</v>
      </c>
      <c r="AR24" s="472"/>
      <c r="AS24" s="472"/>
      <c r="AT24" s="472"/>
      <c r="AU24" s="473"/>
      <c r="AV24" s="474">
        <v>20000</v>
      </c>
      <c r="AW24" s="475"/>
      <c r="AX24" s="475"/>
      <c r="AY24" s="475"/>
      <c r="AZ24" s="476"/>
      <c r="BA24" s="184"/>
    </row>
    <row r="25" spans="2:61" ht="18.75" customHeight="1" thickTop="1">
      <c r="B25" s="174" t="s">
        <v>298</v>
      </c>
      <c r="AK25" s="186"/>
      <c r="AL25" s="444" t="s">
        <v>299</v>
      </c>
      <c r="AM25" s="446"/>
      <c r="AN25" s="446"/>
      <c r="AO25" s="446"/>
      <c r="AP25" s="446"/>
      <c r="AQ25" s="445"/>
      <c r="AR25" s="447"/>
      <c r="AS25" s="448"/>
      <c r="AT25" s="449"/>
      <c r="AU25" s="444"/>
      <c r="AV25" s="446"/>
      <c r="AW25" s="446"/>
      <c r="AX25" s="446"/>
      <c r="AY25" s="446"/>
      <c r="AZ25" s="445"/>
      <c r="BA25" s="184"/>
    </row>
    <row r="26" spans="2:61" ht="18.75" customHeight="1">
      <c r="B26" s="174" t="s">
        <v>300</v>
      </c>
      <c r="AK26" s="205" t="s">
        <v>301</v>
      </c>
      <c r="AL26" s="207"/>
      <c r="AM26" s="207"/>
      <c r="AN26" s="207"/>
      <c r="AO26" s="207"/>
      <c r="AP26" s="207"/>
      <c r="AQ26" s="207"/>
      <c r="AR26" s="207"/>
      <c r="AS26" s="207"/>
      <c r="AT26" s="207"/>
      <c r="AU26" s="207"/>
      <c r="AV26" s="207"/>
      <c r="AW26" s="207"/>
      <c r="AX26" s="207"/>
      <c r="AY26" s="207"/>
      <c r="AZ26" s="207"/>
      <c r="BA26" s="207"/>
      <c r="BB26" s="207"/>
    </row>
    <row r="27" spans="2:61" ht="18.75" customHeight="1">
      <c r="B27" s="174" t="s">
        <v>302</v>
      </c>
      <c r="AK27" s="205" t="s">
        <v>303</v>
      </c>
      <c r="AL27" s="207"/>
      <c r="AM27" s="207"/>
      <c r="AN27" s="207"/>
      <c r="AO27" s="207"/>
      <c r="AP27" s="207"/>
      <c r="AQ27" s="207"/>
      <c r="AR27" s="207"/>
      <c r="AS27" s="207"/>
      <c r="AT27" s="207"/>
      <c r="AU27" s="207"/>
      <c r="AV27" s="207"/>
      <c r="AW27" s="207"/>
      <c r="AX27" s="207"/>
      <c r="AY27" s="207"/>
      <c r="AZ27" s="207"/>
      <c r="BA27" s="207"/>
    </row>
    <row r="28" spans="2:61" ht="18.75" customHeight="1">
      <c r="AK28" s="205" t="s">
        <v>304</v>
      </c>
      <c r="AL28" s="207"/>
      <c r="AM28" s="207"/>
      <c r="AN28" s="207"/>
      <c r="AO28" s="207"/>
      <c r="AP28" s="207"/>
      <c r="AQ28" s="207"/>
      <c r="AR28" s="207"/>
      <c r="AS28" s="207"/>
      <c r="AT28" s="207"/>
      <c r="AU28" s="207"/>
      <c r="AV28" s="207"/>
      <c r="AW28" s="207"/>
      <c r="AX28" s="207"/>
      <c r="AY28" s="207"/>
      <c r="AZ28" s="207"/>
      <c r="BA28" s="207"/>
    </row>
    <row r="29" spans="2:61" ht="18.75" customHeight="1">
      <c r="B29" s="174" t="s">
        <v>305</v>
      </c>
      <c r="AL29" s="207"/>
      <c r="AM29" s="207"/>
      <c r="AN29" s="207"/>
      <c r="AO29" s="207"/>
      <c r="AP29" s="207"/>
      <c r="AQ29" s="207"/>
      <c r="AR29" s="207"/>
      <c r="AS29" s="207"/>
      <c r="AT29" s="207"/>
      <c r="AU29" s="207"/>
      <c r="AV29" s="207"/>
      <c r="AW29" s="207"/>
      <c r="AX29" s="207"/>
      <c r="AY29" s="207"/>
      <c r="AZ29" s="207"/>
      <c r="BA29" s="207"/>
    </row>
    <row r="30" spans="2:61" ht="18.75" customHeight="1">
      <c r="B30" s="174" t="s">
        <v>306</v>
      </c>
    </row>
    <row r="31" spans="2:61" ht="18.75" customHeight="1">
      <c r="B31" s="174" t="s">
        <v>307</v>
      </c>
      <c r="AI31" s="175" t="s">
        <v>308</v>
      </c>
      <c r="AJ31" s="176"/>
      <c r="AK31" s="176"/>
      <c r="AL31" s="176"/>
      <c r="AM31" s="176"/>
      <c r="AN31" s="176"/>
      <c r="AO31" s="176"/>
    </row>
    <row r="32" spans="2:61" ht="18.75" customHeight="1">
      <c r="B32" s="174" t="s">
        <v>309</v>
      </c>
      <c r="AI32" s="211"/>
      <c r="AJ32" s="181"/>
      <c r="AK32" s="181"/>
      <c r="AL32" s="181"/>
      <c r="AM32" s="181"/>
      <c r="AN32" s="181"/>
      <c r="AO32" s="181"/>
      <c r="AP32" s="180" t="s">
        <v>310</v>
      </c>
      <c r="AQ32" s="181"/>
      <c r="AR32" s="181"/>
      <c r="AS32" s="181"/>
      <c r="AT32" s="181"/>
      <c r="AU32" s="181"/>
      <c r="AV32" s="181"/>
      <c r="AW32" s="181"/>
      <c r="AX32" s="181"/>
      <c r="AY32" s="181"/>
      <c r="AZ32" s="181"/>
      <c r="BA32" s="181"/>
      <c r="BB32" s="181"/>
      <c r="BC32" s="181"/>
      <c r="BD32" s="181"/>
      <c r="BE32" s="181"/>
      <c r="BF32" s="181"/>
      <c r="BG32" s="181"/>
      <c r="BH32" s="181"/>
      <c r="BI32" s="182"/>
    </row>
    <row r="33" spans="2:62" ht="18.75" customHeight="1">
      <c r="B33" s="174" t="s">
        <v>311</v>
      </c>
      <c r="AI33" s="186"/>
      <c r="AJ33" s="442" t="s">
        <v>288</v>
      </c>
      <c r="AK33" s="450"/>
      <c r="AL33" s="443"/>
      <c r="AM33" s="397"/>
      <c r="AN33" s="398"/>
      <c r="AO33" s="398"/>
      <c r="AP33" s="398"/>
      <c r="AQ33" s="398"/>
      <c r="AR33" s="398"/>
      <c r="AS33" s="398"/>
      <c r="AT33" s="398"/>
      <c r="AU33" s="399"/>
      <c r="AV33" s="454" t="s">
        <v>312</v>
      </c>
      <c r="AW33" s="455"/>
      <c r="AX33" s="456" t="s">
        <v>313</v>
      </c>
      <c r="AY33" s="457"/>
      <c r="AZ33" s="457"/>
      <c r="BA33" s="457"/>
      <c r="BB33" s="457"/>
      <c r="BC33" s="457"/>
      <c r="BD33" s="457"/>
      <c r="BE33" s="457"/>
      <c r="BF33" s="457"/>
      <c r="BG33" s="457"/>
      <c r="BH33" s="458"/>
      <c r="BI33" s="184"/>
    </row>
    <row r="34" spans="2:62" ht="18.75" customHeight="1">
      <c r="AI34" s="186"/>
      <c r="AJ34" s="451"/>
      <c r="AK34" s="452"/>
      <c r="AL34" s="453"/>
      <c r="AM34" s="459" t="s">
        <v>314</v>
      </c>
      <c r="AN34" s="460"/>
      <c r="AO34" s="460"/>
      <c r="AP34" s="460"/>
      <c r="AQ34" s="460"/>
      <c r="AR34" s="460"/>
      <c r="AS34" s="460"/>
      <c r="AT34" s="460"/>
      <c r="AU34" s="461"/>
      <c r="AV34" s="397" t="s">
        <v>270</v>
      </c>
      <c r="AW34" s="399"/>
      <c r="AX34" s="465" t="s">
        <v>277</v>
      </c>
      <c r="AY34" s="466"/>
      <c r="AZ34" s="466"/>
      <c r="BA34" s="466"/>
      <c r="BB34" s="466"/>
      <c r="BC34" s="466"/>
      <c r="BD34" s="466"/>
      <c r="BE34" s="466"/>
      <c r="BF34" s="467"/>
      <c r="BG34" s="197"/>
      <c r="BH34" s="198"/>
      <c r="BI34" s="184"/>
    </row>
    <row r="35" spans="2:62" ht="18.75" customHeight="1">
      <c r="B35" s="174" t="s">
        <v>315</v>
      </c>
      <c r="AI35" s="186"/>
      <c r="AJ35" s="444"/>
      <c r="AK35" s="446"/>
      <c r="AL35" s="445"/>
      <c r="AM35" s="462"/>
      <c r="AN35" s="463"/>
      <c r="AO35" s="463"/>
      <c r="AP35" s="463"/>
      <c r="AQ35" s="463"/>
      <c r="AR35" s="463"/>
      <c r="AS35" s="463"/>
      <c r="AT35" s="463"/>
      <c r="AU35" s="464"/>
      <c r="AV35" s="213" t="s">
        <v>316</v>
      </c>
      <c r="AW35" s="213" t="s">
        <v>317</v>
      </c>
      <c r="AX35" s="397"/>
      <c r="AY35" s="398"/>
      <c r="AZ35" s="398"/>
      <c r="BA35" s="398"/>
      <c r="BB35" s="398"/>
      <c r="BC35" s="398"/>
      <c r="BD35" s="398"/>
      <c r="BE35" s="399"/>
      <c r="BF35" s="214"/>
      <c r="BG35" s="215"/>
      <c r="BH35" s="216"/>
      <c r="BI35" s="184"/>
    </row>
    <row r="36" spans="2:62" ht="18.75" customHeight="1">
      <c r="B36" s="174" t="s">
        <v>318</v>
      </c>
      <c r="AI36" s="186"/>
      <c r="AJ36" s="397"/>
      <c r="AK36" s="398"/>
      <c r="AL36" s="399"/>
      <c r="AM36" s="397"/>
      <c r="AN36" s="398"/>
      <c r="AO36" s="398"/>
      <c r="AP36" s="398"/>
      <c r="AQ36" s="398"/>
      <c r="AR36" s="398"/>
      <c r="AS36" s="398"/>
      <c r="AT36" s="398"/>
      <c r="AU36" s="399"/>
      <c r="AV36" s="397" t="s">
        <v>319</v>
      </c>
      <c r="AW36" s="399"/>
      <c r="AX36" s="397"/>
      <c r="AY36" s="398"/>
      <c r="AZ36" s="398"/>
      <c r="BA36" s="398"/>
      <c r="BB36" s="398"/>
      <c r="BC36" s="398"/>
      <c r="BD36" s="399"/>
      <c r="BE36" s="397"/>
      <c r="BF36" s="398"/>
      <c r="BG36" s="398"/>
      <c r="BH36" s="399"/>
      <c r="BI36" s="184"/>
    </row>
    <row r="37" spans="2:62" ht="18.75" customHeight="1">
      <c r="B37" s="174" t="s">
        <v>320</v>
      </c>
      <c r="AI37" s="186"/>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184"/>
    </row>
    <row r="38" spans="2:62" ht="18.75" customHeight="1">
      <c r="B38" s="174" t="s">
        <v>321</v>
      </c>
      <c r="AI38" s="186"/>
      <c r="AJ38" s="416" t="s">
        <v>322</v>
      </c>
      <c r="AK38" s="417"/>
      <c r="AL38" s="412" t="s">
        <v>323</v>
      </c>
      <c r="AM38" s="413"/>
      <c r="AN38" s="397" t="s">
        <v>324</v>
      </c>
      <c r="AO38" s="398"/>
      <c r="AP38" s="399"/>
      <c r="AQ38" s="400">
        <v>3000000</v>
      </c>
      <c r="AR38" s="401"/>
      <c r="AS38" s="401"/>
      <c r="AT38" s="401"/>
      <c r="AU38" s="402"/>
      <c r="AV38" s="217"/>
      <c r="AW38" s="436" t="s">
        <v>325</v>
      </c>
      <c r="AX38" s="437"/>
      <c r="AY38" s="397"/>
      <c r="AZ38" s="398"/>
      <c r="BA38" s="398"/>
      <c r="BB38" s="398"/>
      <c r="BC38" s="399"/>
      <c r="BD38" s="433"/>
      <c r="BE38" s="434"/>
      <c r="BF38" s="434"/>
      <c r="BG38" s="434"/>
      <c r="BH38" s="435"/>
      <c r="BI38" s="184"/>
    </row>
    <row r="39" spans="2:62" ht="18.75" customHeight="1">
      <c r="B39" s="174" t="s">
        <v>326</v>
      </c>
      <c r="AI39" s="186"/>
      <c r="AJ39" s="418"/>
      <c r="AK39" s="419"/>
      <c r="AL39" s="414"/>
      <c r="AM39" s="415"/>
      <c r="AN39" s="397" t="s">
        <v>327</v>
      </c>
      <c r="AO39" s="398"/>
      <c r="AP39" s="399"/>
      <c r="AQ39" s="400">
        <v>1000000</v>
      </c>
      <c r="AR39" s="401"/>
      <c r="AS39" s="401"/>
      <c r="AT39" s="401"/>
      <c r="AU39" s="402"/>
      <c r="AV39" s="217"/>
      <c r="AW39" s="438"/>
      <c r="AX39" s="439"/>
      <c r="AY39" s="397"/>
      <c r="AZ39" s="398"/>
      <c r="BA39" s="398"/>
      <c r="BB39" s="398"/>
      <c r="BC39" s="399"/>
      <c r="BD39" s="433"/>
      <c r="BE39" s="434"/>
      <c r="BF39" s="434"/>
      <c r="BG39" s="434"/>
      <c r="BH39" s="435"/>
      <c r="BI39" s="184"/>
    </row>
    <row r="40" spans="2:62" ht="18.75" customHeight="1">
      <c r="AI40" s="186"/>
      <c r="AJ40" s="418"/>
      <c r="AK40" s="419"/>
      <c r="AL40" s="397" t="s">
        <v>328</v>
      </c>
      <c r="AM40" s="398"/>
      <c r="AN40" s="398"/>
      <c r="AO40" s="398"/>
      <c r="AP40" s="399"/>
      <c r="AQ40" s="400"/>
      <c r="AR40" s="401"/>
      <c r="AS40" s="401"/>
      <c r="AT40" s="401"/>
      <c r="AU40" s="402"/>
      <c r="AV40" s="217"/>
      <c r="AW40" s="438"/>
      <c r="AX40" s="439"/>
      <c r="AY40" s="397"/>
      <c r="AZ40" s="398"/>
      <c r="BA40" s="398"/>
      <c r="BB40" s="398"/>
      <c r="BC40" s="399"/>
      <c r="BD40" s="433"/>
      <c r="BE40" s="434"/>
      <c r="BF40" s="434"/>
      <c r="BG40" s="434"/>
      <c r="BH40" s="435"/>
      <c r="BI40" s="184"/>
    </row>
    <row r="41" spans="2:62" ht="18.75" customHeight="1">
      <c r="B41" s="174" t="s">
        <v>329</v>
      </c>
      <c r="AI41" s="186"/>
      <c r="AJ41" s="418"/>
      <c r="AK41" s="419"/>
      <c r="AL41" s="397" t="s">
        <v>330</v>
      </c>
      <c r="AM41" s="398"/>
      <c r="AN41" s="398"/>
      <c r="AO41" s="398"/>
      <c r="AP41" s="399"/>
      <c r="AQ41" s="400"/>
      <c r="AR41" s="401"/>
      <c r="AS41" s="401"/>
      <c r="AT41" s="401"/>
      <c r="AU41" s="402"/>
      <c r="AV41" s="217"/>
      <c r="AW41" s="438"/>
      <c r="AX41" s="439"/>
      <c r="AY41" s="397"/>
      <c r="AZ41" s="398"/>
      <c r="BA41" s="398"/>
      <c r="BB41" s="398"/>
      <c r="BC41" s="399"/>
      <c r="BD41" s="433"/>
      <c r="BE41" s="434"/>
      <c r="BF41" s="434"/>
      <c r="BG41" s="434"/>
      <c r="BH41" s="435"/>
      <c r="BI41" s="184"/>
    </row>
    <row r="42" spans="2:62" ht="18.75" customHeight="1">
      <c r="B42" s="174" t="s">
        <v>331</v>
      </c>
      <c r="AI42" s="186"/>
      <c r="AJ42" s="418"/>
      <c r="AK42" s="419"/>
      <c r="AL42" s="397" t="s">
        <v>332</v>
      </c>
      <c r="AM42" s="398"/>
      <c r="AN42" s="398"/>
      <c r="AO42" s="398"/>
      <c r="AP42" s="399"/>
      <c r="AQ42" s="400"/>
      <c r="AR42" s="401"/>
      <c r="AS42" s="401"/>
      <c r="AT42" s="401"/>
      <c r="AU42" s="402"/>
      <c r="AV42" s="217"/>
      <c r="AW42" s="438"/>
      <c r="AX42" s="439"/>
      <c r="AY42" s="397"/>
      <c r="AZ42" s="398"/>
      <c r="BA42" s="398"/>
      <c r="BB42" s="398"/>
      <c r="BC42" s="399"/>
      <c r="BD42" s="433"/>
      <c r="BE42" s="434"/>
      <c r="BF42" s="434"/>
      <c r="BG42" s="434"/>
      <c r="BH42" s="435"/>
      <c r="BI42" s="184"/>
    </row>
    <row r="43" spans="2:62" ht="18.75" customHeight="1">
      <c r="B43" s="174" t="s">
        <v>333</v>
      </c>
      <c r="AI43" s="186"/>
      <c r="AJ43" s="418"/>
      <c r="AK43" s="419"/>
      <c r="AL43" s="397" t="s">
        <v>334</v>
      </c>
      <c r="AM43" s="398"/>
      <c r="AN43" s="398"/>
      <c r="AO43" s="398"/>
      <c r="AP43" s="399"/>
      <c r="AQ43" s="400"/>
      <c r="AR43" s="401"/>
      <c r="AS43" s="401"/>
      <c r="AT43" s="401"/>
      <c r="AU43" s="402"/>
      <c r="AV43" s="217"/>
      <c r="AW43" s="438"/>
      <c r="AX43" s="439"/>
      <c r="AY43" s="397"/>
      <c r="AZ43" s="398"/>
      <c r="BA43" s="398"/>
      <c r="BB43" s="398"/>
      <c r="BC43" s="399"/>
      <c r="BD43" s="433"/>
      <c r="BE43" s="434"/>
      <c r="BF43" s="434"/>
      <c r="BG43" s="434"/>
      <c r="BH43" s="435"/>
      <c r="BI43" s="184"/>
    </row>
    <row r="44" spans="2:62" ht="18.75" customHeight="1">
      <c r="B44" s="174" t="s">
        <v>335</v>
      </c>
      <c r="AI44" s="186"/>
      <c r="AJ44" s="418"/>
      <c r="AK44" s="419"/>
      <c r="AL44" s="442" t="s">
        <v>336</v>
      </c>
      <c r="AM44" s="443"/>
      <c r="AN44" s="397" t="s">
        <v>337</v>
      </c>
      <c r="AO44" s="398"/>
      <c r="AP44" s="399"/>
      <c r="AQ44" s="400">
        <v>800000</v>
      </c>
      <c r="AR44" s="401"/>
      <c r="AS44" s="401"/>
      <c r="AT44" s="401"/>
      <c r="AU44" s="402"/>
      <c r="AV44" s="217"/>
      <c r="AW44" s="438"/>
      <c r="AX44" s="439"/>
      <c r="AY44" s="397"/>
      <c r="AZ44" s="398"/>
      <c r="BA44" s="398"/>
      <c r="BB44" s="398"/>
      <c r="BC44" s="399"/>
      <c r="BD44" s="433"/>
      <c r="BE44" s="434"/>
      <c r="BF44" s="434"/>
      <c r="BG44" s="434"/>
      <c r="BH44" s="435"/>
      <c r="BI44" s="184"/>
    </row>
    <row r="45" spans="2:62" ht="18.75" customHeight="1">
      <c r="B45" s="174" t="s">
        <v>338</v>
      </c>
      <c r="AI45" s="186"/>
      <c r="AJ45" s="418"/>
      <c r="AK45" s="419"/>
      <c r="AL45" s="444"/>
      <c r="AM45" s="445"/>
      <c r="AN45" s="397" t="s">
        <v>339</v>
      </c>
      <c r="AO45" s="398"/>
      <c r="AP45" s="399"/>
      <c r="AQ45" s="400"/>
      <c r="AR45" s="401"/>
      <c r="AS45" s="401"/>
      <c r="AT45" s="401"/>
      <c r="AU45" s="402"/>
      <c r="AV45" s="217"/>
      <c r="AW45" s="438"/>
      <c r="AX45" s="439"/>
      <c r="AY45" s="397"/>
      <c r="AZ45" s="398"/>
      <c r="BA45" s="398"/>
      <c r="BB45" s="398"/>
      <c r="BC45" s="399"/>
      <c r="BD45" s="433"/>
      <c r="BE45" s="434"/>
      <c r="BF45" s="434"/>
      <c r="BG45" s="434"/>
      <c r="BH45" s="435"/>
      <c r="BI45" s="184"/>
    </row>
    <row r="46" spans="2:62" ht="18.75" customHeight="1">
      <c r="B46" s="174" t="s">
        <v>340</v>
      </c>
      <c r="AI46" s="186"/>
      <c r="AJ46" s="418"/>
      <c r="AK46" s="419"/>
      <c r="AL46" s="429" t="s">
        <v>341</v>
      </c>
      <c r="AM46" s="430"/>
      <c r="AN46" s="397" t="s">
        <v>342</v>
      </c>
      <c r="AO46" s="398"/>
      <c r="AP46" s="399"/>
      <c r="AQ46" s="400"/>
      <c r="AR46" s="401"/>
      <c r="AS46" s="401"/>
      <c r="AT46" s="401"/>
      <c r="AU46" s="402"/>
      <c r="AV46" s="217"/>
      <c r="AW46" s="438"/>
      <c r="AX46" s="439"/>
      <c r="AY46" s="397"/>
      <c r="AZ46" s="398"/>
      <c r="BA46" s="398"/>
      <c r="BB46" s="398"/>
      <c r="BC46" s="399"/>
      <c r="BD46" s="433"/>
      <c r="BE46" s="434"/>
      <c r="BF46" s="434"/>
      <c r="BG46" s="434"/>
      <c r="BH46" s="435"/>
      <c r="BI46" s="184"/>
    </row>
    <row r="47" spans="2:62" ht="18.75" customHeight="1">
      <c r="AI47" s="186"/>
      <c r="AJ47" s="418"/>
      <c r="AK47" s="419"/>
      <c r="AL47" s="431"/>
      <c r="AM47" s="432"/>
      <c r="AN47" s="397" t="s">
        <v>343</v>
      </c>
      <c r="AO47" s="398"/>
      <c r="AP47" s="399"/>
      <c r="AQ47" s="400"/>
      <c r="AR47" s="401"/>
      <c r="AS47" s="401"/>
      <c r="AT47" s="401"/>
      <c r="AU47" s="402"/>
      <c r="AV47" s="217"/>
      <c r="AW47" s="438"/>
      <c r="AX47" s="439"/>
      <c r="AY47" s="397"/>
      <c r="AZ47" s="398"/>
      <c r="BA47" s="398"/>
      <c r="BB47" s="398"/>
      <c r="BC47" s="399"/>
      <c r="BD47" s="433"/>
      <c r="BE47" s="434"/>
      <c r="BF47" s="434"/>
      <c r="BG47" s="434"/>
      <c r="BH47" s="435"/>
      <c r="BI47" s="184"/>
    </row>
    <row r="48" spans="2:62" ht="18.75" customHeight="1">
      <c r="AI48" s="186"/>
      <c r="AJ48" s="420"/>
      <c r="AK48" s="421"/>
      <c r="AL48" s="397" t="s">
        <v>344</v>
      </c>
      <c r="AM48" s="398"/>
      <c r="AN48" s="398"/>
      <c r="AO48" s="398"/>
      <c r="AP48" s="399"/>
      <c r="AQ48" s="400"/>
      <c r="AR48" s="401"/>
      <c r="AS48" s="401"/>
      <c r="AT48" s="401"/>
      <c r="AU48" s="402"/>
      <c r="AV48" s="217"/>
      <c r="AW48" s="438"/>
      <c r="AX48" s="439"/>
      <c r="AY48" s="218" t="s">
        <v>345</v>
      </c>
      <c r="AZ48" s="219"/>
      <c r="BA48" s="219"/>
      <c r="BB48" s="219"/>
      <c r="BC48" s="219"/>
      <c r="BD48" s="220"/>
      <c r="BE48" s="220"/>
      <c r="BF48" s="220"/>
      <c r="BG48" s="220"/>
      <c r="BH48" s="220"/>
      <c r="BI48" s="207"/>
      <c r="BJ48" s="207"/>
    </row>
    <row r="49" spans="1:62" ht="18.75" customHeight="1">
      <c r="AI49" s="186"/>
      <c r="AJ49" s="406" t="s">
        <v>346</v>
      </c>
      <c r="AK49" s="407"/>
      <c r="AL49" s="412" t="s">
        <v>323</v>
      </c>
      <c r="AM49" s="413"/>
      <c r="AN49" s="397" t="s">
        <v>324</v>
      </c>
      <c r="AO49" s="398"/>
      <c r="AP49" s="399"/>
      <c r="AQ49" s="400">
        <v>2500000</v>
      </c>
      <c r="AR49" s="401"/>
      <c r="AS49" s="401"/>
      <c r="AT49" s="401"/>
      <c r="AU49" s="402"/>
      <c r="AV49" s="217"/>
      <c r="AW49" s="438"/>
      <c r="AX49" s="439"/>
      <c r="AY49" s="205" t="s">
        <v>347</v>
      </c>
      <c r="AZ49" s="217"/>
      <c r="BA49" s="217"/>
      <c r="BB49" s="217"/>
      <c r="BC49" s="217"/>
      <c r="BD49" s="221"/>
      <c r="BE49" s="221"/>
      <c r="BF49" s="221"/>
      <c r="BG49" s="221"/>
      <c r="BH49" s="221"/>
      <c r="BI49" s="207"/>
      <c r="BJ49" s="207"/>
    </row>
    <row r="50" spans="1:62" ht="18.75" customHeight="1">
      <c r="AI50" s="186"/>
      <c r="AJ50" s="408"/>
      <c r="AK50" s="409"/>
      <c r="AL50" s="414"/>
      <c r="AM50" s="415"/>
      <c r="AN50" s="397" t="s">
        <v>327</v>
      </c>
      <c r="AO50" s="398"/>
      <c r="AP50" s="399"/>
      <c r="AQ50" s="400">
        <v>-500000</v>
      </c>
      <c r="AR50" s="401"/>
      <c r="AS50" s="401"/>
      <c r="AT50" s="401"/>
      <c r="AU50" s="402"/>
      <c r="AV50" s="217"/>
      <c r="AW50" s="440"/>
      <c r="AX50" s="441"/>
      <c r="AY50" s="205" t="s">
        <v>348</v>
      </c>
      <c r="BA50" s="217"/>
      <c r="BB50" s="217"/>
      <c r="BC50" s="217"/>
      <c r="BD50" s="221"/>
      <c r="BE50" s="221"/>
      <c r="BF50" s="221"/>
      <c r="BG50" s="221"/>
      <c r="BH50" s="221"/>
      <c r="BI50" s="207"/>
      <c r="BJ50" s="207"/>
    </row>
    <row r="51" spans="1:62" ht="18.75" customHeight="1">
      <c r="AI51" s="186"/>
      <c r="AJ51" s="408"/>
      <c r="AK51" s="409"/>
      <c r="AL51" s="397" t="s">
        <v>328</v>
      </c>
      <c r="AM51" s="398"/>
      <c r="AN51" s="398"/>
      <c r="AO51" s="398"/>
      <c r="AP51" s="399"/>
      <c r="AQ51" s="400"/>
      <c r="AR51" s="401"/>
      <c r="AS51" s="401"/>
      <c r="AT51" s="401"/>
      <c r="AU51" s="402"/>
      <c r="AV51" s="217"/>
      <c r="AW51" s="391" t="s">
        <v>339</v>
      </c>
      <c r="AX51" s="392"/>
      <c r="AY51" s="205" t="s">
        <v>349</v>
      </c>
      <c r="AZ51" s="222"/>
      <c r="BA51" s="217"/>
      <c r="BB51" s="217"/>
      <c r="BC51" s="217"/>
      <c r="BD51" s="221"/>
      <c r="BE51" s="221"/>
      <c r="BF51" s="221"/>
      <c r="BG51" s="221"/>
      <c r="BH51" s="221"/>
      <c r="BI51" s="207"/>
    </row>
    <row r="52" spans="1:62" ht="18.75" customHeight="1">
      <c r="AI52" s="186"/>
      <c r="AJ52" s="408"/>
      <c r="AK52" s="409"/>
      <c r="AL52" s="397" t="s">
        <v>330</v>
      </c>
      <c r="AM52" s="398"/>
      <c r="AN52" s="398"/>
      <c r="AO52" s="398"/>
      <c r="AP52" s="399"/>
      <c r="AQ52" s="400"/>
      <c r="AR52" s="401"/>
      <c r="AS52" s="401"/>
      <c r="AT52" s="401"/>
      <c r="AU52" s="402"/>
      <c r="AV52" s="217"/>
      <c r="AW52" s="393"/>
      <c r="AX52" s="394"/>
      <c r="AY52" s="205" t="s">
        <v>350</v>
      </c>
      <c r="AZ52" s="222"/>
      <c r="BA52" s="206"/>
      <c r="BB52" s="217"/>
      <c r="BC52" s="217"/>
      <c r="BD52" s="221"/>
      <c r="BE52" s="221"/>
      <c r="BF52" s="221"/>
      <c r="BG52" s="221"/>
      <c r="BH52" s="221"/>
      <c r="BI52" s="207"/>
    </row>
    <row r="53" spans="1:62" ht="18.75" customHeight="1">
      <c r="A53" s="403" t="s">
        <v>351</v>
      </c>
      <c r="B53" s="403"/>
      <c r="C53" s="403"/>
      <c r="D53" s="403"/>
      <c r="E53" s="403"/>
      <c r="F53" s="403"/>
      <c r="G53" s="403"/>
      <c r="H53" s="403"/>
      <c r="I53" s="403"/>
      <c r="AI53" s="186"/>
      <c r="AJ53" s="408"/>
      <c r="AK53" s="409"/>
      <c r="AL53" s="397" t="s">
        <v>332</v>
      </c>
      <c r="AM53" s="398"/>
      <c r="AN53" s="398"/>
      <c r="AO53" s="398"/>
      <c r="AP53" s="399"/>
      <c r="AQ53" s="400"/>
      <c r="AR53" s="401"/>
      <c r="AS53" s="401"/>
      <c r="AT53" s="401"/>
      <c r="AU53" s="402"/>
      <c r="AV53" s="217"/>
      <c r="AW53" s="393"/>
      <c r="AX53" s="394"/>
      <c r="AY53" s="205" t="s">
        <v>352</v>
      </c>
      <c r="AZ53" s="222"/>
      <c r="BA53" s="206"/>
      <c r="BB53" s="217"/>
      <c r="BC53" s="217"/>
      <c r="BD53" s="221"/>
      <c r="BE53" s="221"/>
      <c r="BF53" s="221"/>
      <c r="BG53" s="221"/>
      <c r="BH53" s="221"/>
      <c r="BI53" s="207"/>
    </row>
    <row r="54" spans="1:62" ht="18.75" customHeight="1">
      <c r="A54" s="403"/>
      <c r="B54" s="403"/>
      <c r="C54" s="403"/>
      <c r="D54" s="403"/>
      <c r="E54" s="403"/>
      <c r="F54" s="403"/>
      <c r="G54" s="403"/>
      <c r="H54" s="403"/>
      <c r="I54" s="403"/>
      <c r="AI54" s="186"/>
      <c r="AJ54" s="408"/>
      <c r="AK54" s="409"/>
      <c r="AL54" s="397" t="s">
        <v>334</v>
      </c>
      <c r="AM54" s="398"/>
      <c r="AN54" s="398"/>
      <c r="AO54" s="398"/>
      <c r="AP54" s="399"/>
      <c r="AQ54" s="400"/>
      <c r="AR54" s="401"/>
      <c r="AS54" s="401"/>
      <c r="AT54" s="401"/>
      <c r="AU54" s="402"/>
      <c r="AV54" s="217"/>
      <c r="AW54" s="393"/>
      <c r="AX54" s="394"/>
      <c r="AY54" s="223" t="s">
        <v>353</v>
      </c>
      <c r="AZ54" s="222"/>
      <c r="BA54" s="206"/>
      <c r="BB54" s="217"/>
      <c r="BC54" s="217"/>
      <c r="BD54" s="221"/>
      <c r="BE54" s="221"/>
      <c r="BF54" s="221"/>
      <c r="BG54" s="221"/>
      <c r="BH54" s="221"/>
      <c r="BI54" s="207"/>
    </row>
    <row r="55" spans="1:62" ht="18.75" customHeight="1">
      <c r="G55" s="404" t="s">
        <v>354</v>
      </c>
      <c r="H55" s="404"/>
      <c r="I55" s="404"/>
      <c r="J55" s="404"/>
      <c r="K55" s="404"/>
      <c r="L55" s="404"/>
      <c r="M55" s="404"/>
      <c r="N55" s="404"/>
      <c r="O55" s="404"/>
      <c r="P55" s="404"/>
      <c r="Q55" s="404"/>
      <c r="R55" s="404"/>
      <c r="S55" s="404"/>
      <c r="T55" s="404"/>
      <c r="U55" s="404"/>
      <c r="V55" s="404"/>
      <c r="W55" s="404"/>
      <c r="X55" s="404"/>
      <c r="Y55" s="404"/>
      <c r="Z55" s="404"/>
      <c r="AI55" s="186"/>
      <c r="AJ55" s="408"/>
      <c r="AK55" s="409"/>
      <c r="AL55" s="397" t="s">
        <v>336</v>
      </c>
      <c r="AM55" s="398"/>
      <c r="AN55" s="398"/>
      <c r="AO55" s="398"/>
      <c r="AP55" s="399"/>
      <c r="AQ55" s="400">
        <v>0</v>
      </c>
      <c r="AR55" s="401"/>
      <c r="AS55" s="401"/>
      <c r="AT55" s="401"/>
      <c r="AU55" s="402"/>
      <c r="AV55" s="217"/>
      <c r="AW55" s="393"/>
      <c r="AX55" s="394"/>
      <c r="AY55" s="205" t="s">
        <v>355</v>
      </c>
      <c r="AZ55" s="222"/>
      <c r="BA55" s="206"/>
      <c r="BB55" s="217"/>
      <c r="BC55" s="217"/>
      <c r="BD55" s="221"/>
      <c r="BE55" s="221"/>
      <c r="BF55" s="221"/>
      <c r="BG55" s="221"/>
      <c r="BH55" s="221"/>
      <c r="BI55" s="207"/>
    </row>
    <row r="56" spans="1:62" ht="18.75" customHeight="1" thickBot="1">
      <c r="G56" s="405"/>
      <c r="H56" s="405"/>
      <c r="I56" s="405"/>
      <c r="J56" s="405"/>
      <c r="K56" s="405"/>
      <c r="L56" s="405"/>
      <c r="M56" s="405"/>
      <c r="N56" s="405"/>
      <c r="O56" s="405"/>
      <c r="P56" s="405"/>
      <c r="Q56" s="405"/>
      <c r="R56" s="405"/>
      <c r="S56" s="405"/>
      <c r="T56" s="405"/>
      <c r="U56" s="405"/>
      <c r="V56" s="405"/>
      <c r="W56" s="405"/>
      <c r="X56" s="405"/>
      <c r="Y56" s="405"/>
      <c r="Z56" s="405"/>
      <c r="AI56" s="186"/>
      <c r="AJ56" s="408"/>
      <c r="AK56" s="409"/>
      <c r="AL56" s="397" t="s">
        <v>356</v>
      </c>
      <c r="AM56" s="398"/>
      <c r="AN56" s="398"/>
      <c r="AO56" s="398"/>
      <c r="AP56" s="399"/>
      <c r="AQ56" s="422"/>
      <c r="AR56" s="423"/>
      <c r="AS56" s="423"/>
      <c r="AT56" s="423"/>
      <c r="AU56" s="424"/>
      <c r="AV56" s="217"/>
      <c r="AW56" s="393"/>
      <c r="AX56" s="394"/>
      <c r="AY56" s="205" t="s">
        <v>357</v>
      </c>
      <c r="AZ56" s="222"/>
      <c r="BA56" s="207"/>
      <c r="BB56" s="217"/>
      <c r="BC56" s="217"/>
      <c r="BD56" s="221"/>
      <c r="BE56" s="221"/>
      <c r="BF56" s="221"/>
      <c r="BG56" s="221"/>
      <c r="BH56" s="221"/>
      <c r="BI56" s="207"/>
    </row>
    <row r="57" spans="1:62" ht="18.75" customHeight="1" thickTop="1" thickBot="1">
      <c r="AI57" s="186"/>
      <c r="AJ57" s="410"/>
      <c r="AK57" s="411"/>
      <c r="AL57" s="397" t="s">
        <v>358</v>
      </c>
      <c r="AM57" s="398"/>
      <c r="AN57" s="398"/>
      <c r="AO57" s="398"/>
      <c r="AP57" s="425"/>
      <c r="AQ57" s="426">
        <v>2000000</v>
      </c>
      <c r="AR57" s="427"/>
      <c r="AS57" s="427"/>
      <c r="AT57" s="427"/>
      <c r="AU57" s="428"/>
      <c r="AV57" s="202"/>
      <c r="AW57" s="395"/>
      <c r="AX57" s="396"/>
      <c r="AY57" s="205" t="s">
        <v>359</v>
      </c>
      <c r="AZ57" s="222"/>
      <c r="BA57" s="206"/>
      <c r="BB57" s="217"/>
      <c r="BC57" s="217"/>
      <c r="BD57" s="221"/>
      <c r="BE57" s="221"/>
      <c r="BF57" s="221"/>
      <c r="BG57" s="221"/>
      <c r="BH57" s="221"/>
      <c r="BI57" s="207"/>
    </row>
    <row r="58" spans="1:62" ht="18.75" customHeight="1" thickTop="1">
      <c r="AI58" s="207"/>
      <c r="AJ58" s="210"/>
      <c r="AK58" s="210"/>
      <c r="AL58" s="210"/>
      <c r="AM58" s="210"/>
      <c r="AN58" s="210"/>
      <c r="AO58" s="210"/>
      <c r="AP58" s="210"/>
      <c r="AQ58" s="210"/>
      <c r="AR58" s="210"/>
      <c r="AS58" s="210"/>
      <c r="AT58" s="210"/>
      <c r="AU58" s="210"/>
      <c r="AV58" s="210"/>
      <c r="AW58" s="210"/>
      <c r="AX58" s="210"/>
      <c r="AY58" s="206"/>
      <c r="AZ58" s="210"/>
      <c r="BA58" s="210"/>
      <c r="BB58" s="210"/>
      <c r="BC58" s="210"/>
      <c r="BD58" s="210"/>
      <c r="BE58" s="210"/>
      <c r="BF58" s="210"/>
      <c r="BG58" s="210"/>
      <c r="BH58" s="210"/>
    </row>
    <row r="59" spans="1:62" ht="18.75" customHeight="1">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row>
    <row r="60" spans="1:62" ht="18.75" customHeight="1">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row>
    <row r="61" spans="1:62" ht="18.75" customHeight="1">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row>
    <row r="62" spans="1:62" ht="18.75" customHeight="1">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row>
    <row r="63" spans="1:62" ht="18.75" customHeight="1">
      <c r="AJ63" s="210"/>
      <c r="AK63" s="210"/>
      <c r="AL63" s="210"/>
      <c r="AM63" s="210"/>
      <c r="AN63" s="210"/>
      <c r="AO63" s="210"/>
      <c r="AP63" s="210"/>
      <c r="AQ63" s="210"/>
      <c r="AR63" s="210"/>
      <c r="AS63" s="210"/>
      <c r="AT63" s="210"/>
      <c r="AU63" s="210"/>
      <c r="AV63" s="210"/>
    </row>
    <row r="64" spans="1:62" ht="18.75" customHeight="1">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row>
    <row r="65" spans="36:60" ht="18.75" customHeight="1">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row>
    <row r="66" spans="36:60" ht="18.75" customHeight="1">
      <c r="AJ66" s="210"/>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row>
    <row r="67" spans="36:60" ht="18.75" customHeight="1">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row>
    <row r="68" spans="36:60" ht="18.75" customHeight="1">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row>
    <row r="69" spans="36:60" ht="18.75" customHeight="1">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row>
    <row r="70" spans="36:60" ht="18.75" customHeight="1">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row>
    <row r="71" spans="36:60" ht="18.75" customHeight="1">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row>
    <row r="72" spans="36:60" ht="18.75" customHeight="1">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row>
    <row r="73" spans="36:60" ht="18.75" customHeight="1">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row>
    <row r="74" spans="36:60" ht="18.75" customHeight="1">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row>
    <row r="75" spans="36:60" ht="18.75" customHeight="1">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row>
    <row r="76" spans="36:60" ht="18.75" customHeight="1">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row>
    <row r="77" spans="36:60" ht="18.75" customHeight="1">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row>
    <row r="78" spans="36:60" ht="18.75" customHeight="1">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row>
    <row r="79" spans="36:60" ht="18.75" customHeight="1">
      <c r="AJ79" s="210"/>
      <c r="AK79" s="210"/>
      <c r="AL79" s="210"/>
      <c r="AM79" s="210"/>
      <c r="AN79" s="210"/>
      <c r="AO79" s="210"/>
      <c r="AP79" s="210"/>
      <c r="AQ79" s="210"/>
      <c r="AR79" s="210"/>
      <c r="AS79" s="210"/>
      <c r="AT79" s="210"/>
      <c r="AU79" s="210"/>
      <c r="AV79" s="210"/>
      <c r="AW79" s="210"/>
      <c r="AX79" s="210"/>
      <c r="AY79" s="210"/>
      <c r="AZ79" s="210"/>
      <c r="BA79" s="210"/>
      <c r="BB79" s="210"/>
      <c r="BC79" s="210"/>
      <c r="BD79" s="210"/>
      <c r="BE79" s="210"/>
      <c r="BF79" s="210"/>
      <c r="BG79" s="210"/>
      <c r="BH79" s="210"/>
    </row>
    <row r="80" spans="36:60" ht="18.75" customHeight="1">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row>
    <row r="81" spans="36:60" ht="18.75" customHeight="1">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row>
    <row r="82" spans="36:60" ht="18.75" customHeight="1">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row>
    <row r="83" spans="36:60" ht="18.75" customHeight="1">
      <c r="AJ83" s="210"/>
      <c r="AK83" s="210"/>
      <c r="AL83" s="210"/>
      <c r="AM83" s="210"/>
      <c r="AN83" s="210"/>
      <c r="AO83" s="210"/>
      <c r="AP83" s="210"/>
      <c r="AQ83" s="210"/>
      <c r="AR83" s="210"/>
      <c r="AS83" s="210"/>
      <c r="AT83" s="210"/>
      <c r="AU83" s="210"/>
      <c r="AV83" s="210"/>
      <c r="AW83" s="210"/>
      <c r="AX83" s="210"/>
      <c r="AY83" s="210"/>
      <c r="AZ83" s="210"/>
      <c r="BA83" s="210"/>
      <c r="BB83" s="210"/>
      <c r="BC83" s="210"/>
      <c r="BD83" s="210"/>
      <c r="BE83" s="210"/>
      <c r="BF83" s="210"/>
      <c r="BG83" s="210"/>
      <c r="BH83" s="210"/>
    </row>
    <row r="84" spans="36:60" ht="18.75" customHeight="1">
      <c r="AJ84" s="210"/>
      <c r="AK84" s="210"/>
      <c r="AL84" s="210"/>
      <c r="AM84" s="210"/>
      <c r="AN84" s="210"/>
      <c r="AO84" s="210"/>
      <c r="AP84" s="210"/>
      <c r="AQ84" s="210"/>
      <c r="AR84" s="210"/>
      <c r="AS84" s="210"/>
      <c r="AT84" s="210"/>
      <c r="AU84" s="210"/>
      <c r="AV84" s="210"/>
      <c r="AW84" s="210"/>
      <c r="AX84" s="210"/>
      <c r="AY84" s="210"/>
      <c r="AZ84" s="210"/>
      <c r="BA84" s="210"/>
      <c r="BB84" s="210"/>
      <c r="BC84" s="210"/>
      <c r="BD84" s="210"/>
      <c r="BE84" s="210"/>
      <c r="BF84" s="210"/>
      <c r="BG84" s="210"/>
      <c r="BH84" s="210"/>
    </row>
    <row r="85" spans="36:60" ht="18.75" customHeight="1">
      <c r="AJ85" s="210"/>
      <c r="AK85" s="210"/>
      <c r="AL85" s="210"/>
      <c r="AM85" s="210"/>
      <c r="AN85" s="210"/>
      <c r="AO85" s="210"/>
      <c r="AP85" s="210"/>
      <c r="AQ85" s="210"/>
      <c r="AR85" s="210"/>
      <c r="AS85" s="210"/>
      <c r="AT85" s="210"/>
      <c r="AU85" s="210"/>
      <c r="AV85" s="210"/>
      <c r="AW85" s="210"/>
      <c r="AX85" s="210"/>
      <c r="AY85" s="210"/>
      <c r="AZ85" s="210"/>
      <c r="BA85" s="210"/>
      <c r="BB85" s="210"/>
      <c r="BC85" s="210"/>
      <c r="BD85" s="210"/>
      <c r="BE85" s="210"/>
      <c r="BF85" s="210"/>
      <c r="BG85" s="210"/>
      <c r="BH85" s="210"/>
    </row>
    <row r="86" spans="36:60" ht="18.75" customHeight="1">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row>
    <row r="87" spans="36:60" ht="18.75" customHeight="1">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row>
    <row r="88" spans="36:60" ht="18.75" customHeight="1">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row>
    <row r="89" spans="36:60" ht="18.75" customHeight="1">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row>
    <row r="90" spans="36:60" ht="18.75" customHeight="1">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row>
    <row r="91" spans="36:60" ht="18.75" customHeight="1">
      <c r="AJ91" s="210"/>
      <c r="AK91" s="210"/>
      <c r="AL91" s="210"/>
      <c r="AM91" s="210"/>
      <c r="AN91" s="210"/>
      <c r="AO91" s="210"/>
      <c r="AP91" s="210"/>
      <c r="AQ91" s="210"/>
      <c r="AR91" s="210"/>
      <c r="AS91" s="210"/>
      <c r="AT91" s="210"/>
      <c r="AU91" s="210"/>
      <c r="AV91" s="210"/>
      <c r="AW91" s="210"/>
      <c r="AX91" s="210"/>
      <c r="AY91" s="210"/>
      <c r="AZ91" s="210"/>
      <c r="BA91" s="210"/>
      <c r="BB91" s="210"/>
      <c r="BC91" s="210"/>
      <c r="BD91" s="210"/>
      <c r="BE91" s="210"/>
      <c r="BF91" s="210"/>
      <c r="BG91" s="210"/>
      <c r="BH91" s="210"/>
    </row>
    <row r="92" spans="36:60" ht="18.75" customHeight="1">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0"/>
      <c r="BG92" s="210"/>
      <c r="BH92" s="210"/>
    </row>
    <row r="93" spans="36:60" ht="18.75" customHeight="1">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row>
    <row r="94" spans="36:60" ht="18.75" customHeight="1">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row>
    <row r="95" spans="36:60" ht="18.75" customHeight="1">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row>
    <row r="96" spans="36:60" ht="18.75" customHeight="1">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row>
    <row r="97" spans="36:60" ht="18.75" customHeight="1">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row>
    <row r="98" spans="36:60" ht="18.75" customHeight="1">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210"/>
      <c r="BF98" s="210"/>
      <c r="BG98" s="210"/>
      <c r="BH98" s="210"/>
    </row>
    <row r="99" spans="36:60" ht="18.75" customHeight="1">
      <c r="AJ99" s="210"/>
      <c r="AK99" s="210"/>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0"/>
      <c r="BH99" s="210"/>
    </row>
    <row r="100" spans="36:60" ht="18.75" customHeight="1">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row>
    <row r="101" spans="36:60" ht="18.75" customHeight="1">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row>
    <row r="102" spans="36:60" ht="18.75" customHeight="1">
      <c r="AJ102" s="210"/>
      <c r="AK102" s="210"/>
      <c r="AL102" s="210"/>
      <c r="AM102" s="210"/>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row>
    <row r="103" spans="36:60" ht="18.75" customHeight="1">
      <c r="AJ103" s="210"/>
      <c r="AK103" s="210"/>
      <c r="AL103" s="210"/>
      <c r="AM103" s="210"/>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row>
    <row r="104" spans="36:60" ht="18.75" customHeight="1">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row>
    <row r="105" spans="36:60" ht="18.75" customHeight="1">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row>
    <row r="106" spans="36:60" ht="18.75" customHeight="1">
      <c r="AJ106" s="210"/>
      <c r="AK106" s="210"/>
      <c r="AL106" s="210"/>
      <c r="AM106" s="210"/>
      <c r="AN106" s="210"/>
      <c r="AO106" s="210"/>
      <c r="AP106" s="210"/>
      <c r="AQ106" s="210"/>
      <c r="AR106" s="210"/>
      <c r="AS106" s="210"/>
      <c r="AT106" s="210"/>
      <c r="AU106" s="210"/>
      <c r="AV106" s="210"/>
      <c r="AW106" s="210"/>
      <c r="AX106" s="210"/>
      <c r="AY106" s="210"/>
      <c r="AZ106" s="210"/>
      <c r="BA106" s="210"/>
      <c r="BB106" s="210"/>
      <c r="BC106" s="210"/>
      <c r="BD106" s="210"/>
      <c r="BE106" s="210"/>
      <c r="BF106" s="210"/>
      <c r="BG106" s="210"/>
      <c r="BH106" s="210"/>
    </row>
    <row r="107" spans="36:60" ht="18.75" customHeight="1">
      <c r="AJ107" s="210"/>
      <c r="AK107" s="210"/>
      <c r="AL107" s="210"/>
      <c r="AM107" s="210"/>
      <c r="AN107" s="210"/>
      <c r="AO107" s="210"/>
      <c r="AP107" s="210"/>
      <c r="AQ107" s="210"/>
      <c r="AR107" s="210"/>
      <c r="AS107" s="210"/>
      <c r="AT107" s="210"/>
      <c r="AU107" s="210"/>
      <c r="AV107" s="210"/>
      <c r="AW107" s="210"/>
      <c r="AX107" s="210"/>
      <c r="AY107" s="210"/>
      <c r="AZ107" s="210"/>
      <c r="BA107" s="210"/>
      <c r="BB107" s="210"/>
      <c r="BC107" s="210"/>
      <c r="BD107" s="210"/>
      <c r="BE107" s="210"/>
      <c r="BF107" s="210"/>
      <c r="BG107" s="210"/>
      <c r="BH107" s="210"/>
    </row>
    <row r="108" spans="36:60" ht="18.75" customHeight="1">
      <c r="AJ108" s="210"/>
      <c r="AK108" s="210"/>
      <c r="AL108" s="210"/>
      <c r="AM108" s="210"/>
      <c r="AN108" s="210"/>
      <c r="AO108" s="210"/>
      <c r="AP108" s="210"/>
      <c r="AQ108" s="210"/>
      <c r="AR108" s="210"/>
      <c r="AS108" s="210"/>
      <c r="AT108" s="210"/>
      <c r="AU108" s="210"/>
      <c r="AV108" s="210"/>
      <c r="AW108" s="210"/>
      <c r="AX108" s="210"/>
      <c r="AY108" s="210"/>
      <c r="AZ108" s="210"/>
      <c r="BA108" s="210"/>
      <c r="BB108" s="210"/>
      <c r="BC108" s="210"/>
      <c r="BD108" s="210"/>
      <c r="BE108" s="210"/>
      <c r="BF108" s="210"/>
      <c r="BG108" s="210"/>
      <c r="BH108" s="210"/>
    </row>
    <row r="109" spans="36:60" ht="18.75" customHeight="1">
      <c r="AJ109" s="210"/>
      <c r="AK109" s="210"/>
      <c r="AL109" s="210"/>
      <c r="AM109" s="210"/>
      <c r="AN109" s="210"/>
      <c r="AO109" s="210"/>
      <c r="AP109" s="210"/>
      <c r="AQ109" s="210"/>
      <c r="AR109" s="210"/>
      <c r="AS109" s="210"/>
      <c r="AT109" s="210"/>
      <c r="AU109" s="210"/>
      <c r="AV109" s="210"/>
      <c r="AW109" s="210"/>
      <c r="AX109" s="210"/>
      <c r="AY109" s="210"/>
      <c r="AZ109" s="210"/>
      <c r="BA109" s="210"/>
      <c r="BB109" s="210"/>
      <c r="BC109" s="210"/>
      <c r="BD109" s="210"/>
      <c r="BE109" s="210"/>
      <c r="BF109" s="210"/>
      <c r="BG109" s="210"/>
      <c r="BH109" s="210"/>
    </row>
    <row r="110" spans="36:60" ht="18.75" customHeight="1">
      <c r="AJ110" s="210"/>
      <c r="AK110" s="210"/>
      <c r="AL110" s="210"/>
      <c r="AM110" s="210"/>
      <c r="AN110" s="210"/>
      <c r="AO110" s="210"/>
      <c r="AP110" s="210"/>
      <c r="AQ110" s="210"/>
      <c r="AR110" s="210"/>
      <c r="AS110" s="210"/>
      <c r="AT110" s="210"/>
      <c r="AU110" s="210"/>
      <c r="AV110" s="210"/>
      <c r="AW110" s="210"/>
      <c r="AX110" s="210"/>
      <c r="AY110" s="210"/>
      <c r="AZ110" s="210"/>
      <c r="BA110" s="210"/>
      <c r="BB110" s="210"/>
      <c r="BC110" s="210"/>
      <c r="BD110" s="210"/>
      <c r="BE110" s="210"/>
      <c r="BF110" s="210"/>
      <c r="BG110" s="210"/>
      <c r="BH110" s="210"/>
    </row>
    <row r="111" spans="36:60" ht="18.75" customHeight="1">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row>
    <row r="112" spans="36:60" ht="18.75" customHeight="1">
      <c r="AJ112" s="210"/>
      <c r="AK112" s="210"/>
      <c r="AL112" s="210"/>
      <c r="AM112" s="210"/>
      <c r="AN112" s="210"/>
      <c r="AO112" s="210"/>
      <c r="AP112" s="210"/>
      <c r="AQ112" s="210"/>
      <c r="AR112" s="210"/>
      <c r="AS112" s="210"/>
      <c r="AT112" s="210"/>
      <c r="AU112" s="210"/>
      <c r="AV112" s="210"/>
      <c r="AW112" s="210"/>
      <c r="AX112" s="210"/>
      <c r="AY112" s="210"/>
      <c r="AZ112" s="210"/>
      <c r="BA112" s="210"/>
      <c r="BB112" s="210"/>
      <c r="BC112" s="210"/>
      <c r="BD112" s="210"/>
      <c r="BE112" s="210"/>
      <c r="BF112" s="210"/>
      <c r="BG112" s="210"/>
      <c r="BH112" s="210"/>
    </row>
    <row r="113" spans="36:60" ht="18.75" customHeight="1">
      <c r="AJ113" s="210"/>
      <c r="AK113" s="210"/>
      <c r="AL113" s="210"/>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row>
    <row r="114" spans="36:60" ht="18.75" customHeight="1">
      <c r="AJ114" s="210"/>
      <c r="AK114" s="210"/>
      <c r="AL114" s="210"/>
      <c r="AM114" s="210"/>
      <c r="AN114" s="210"/>
      <c r="AO114" s="210"/>
      <c r="AP114" s="210"/>
      <c r="AQ114" s="210"/>
      <c r="AR114" s="210"/>
      <c r="AS114" s="210"/>
      <c r="AT114" s="210"/>
      <c r="AU114" s="210"/>
      <c r="AV114" s="210"/>
      <c r="AW114" s="210"/>
      <c r="AX114" s="210"/>
      <c r="AY114" s="210"/>
      <c r="AZ114" s="210"/>
      <c r="BA114" s="210"/>
      <c r="BB114" s="210"/>
      <c r="BC114" s="210"/>
      <c r="BD114" s="210"/>
      <c r="BE114" s="210"/>
      <c r="BF114" s="210"/>
      <c r="BG114" s="210"/>
      <c r="BH114" s="210"/>
    </row>
    <row r="115" spans="36:60" ht="18.75" customHeight="1">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row>
    <row r="116" spans="36:60" ht="18.75" customHeight="1">
      <c r="AJ116" s="210"/>
      <c r="AK116" s="210"/>
      <c r="AL116" s="210"/>
      <c r="AM116" s="210"/>
      <c r="AN116" s="210"/>
      <c r="AO116" s="210"/>
      <c r="AP116" s="210"/>
      <c r="AQ116" s="210"/>
      <c r="AR116" s="210"/>
      <c r="AS116" s="210"/>
      <c r="AT116" s="210"/>
      <c r="AU116" s="210"/>
      <c r="AV116" s="210"/>
      <c r="AW116" s="210"/>
      <c r="AX116" s="210"/>
      <c r="AY116" s="210"/>
      <c r="AZ116" s="210"/>
      <c r="BA116" s="210"/>
      <c r="BB116" s="210"/>
      <c r="BC116" s="210"/>
      <c r="BD116" s="210"/>
      <c r="BE116" s="210"/>
      <c r="BF116" s="210"/>
      <c r="BG116" s="210"/>
      <c r="BH116" s="210"/>
    </row>
    <row r="117" spans="36:60" ht="18.75" customHeight="1">
      <c r="AJ117" s="210"/>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row>
    <row r="118" spans="36:60" ht="18.75" customHeight="1">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row>
    <row r="119" spans="36:60" ht="18.75" customHeight="1">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row>
    <row r="120" spans="36:60" ht="18.75" customHeight="1">
      <c r="AJ120" s="210"/>
      <c r="AK120" s="210"/>
      <c r="AL120" s="210"/>
      <c r="AM120" s="210"/>
      <c r="AN120" s="210"/>
      <c r="AO120" s="210"/>
      <c r="AP120" s="210"/>
      <c r="AQ120" s="210"/>
      <c r="AR120" s="210"/>
      <c r="AS120" s="210"/>
      <c r="AT120" s="210"/>
      <c r="AU120" s="210"/>
      <c r="AV120" s="210"/>
      <c r="AW120" s="210"/>
      <c r="AX120" s="210"/>
      <c r="AY120" s="210"/>
      <c r="AZ120" s="210"/>
      <c r="BA120" s="210"/>
      <c r="BB120" s="210"/>
      <c r="BC120" s="210"/>
      <c r="BD120" s="210"/>
      <c r="BE120" s="210"/>
      <c r="BF120" s="210"/>
      <c r="BG120" s="210"/>
      <c r="BH120" s="210"/>
    </row>
    <row r="121" spans="36:60" ht="18.75" customHeight="1">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row>
    <row r="122" spans="36:60" ht="18.75" customHeight="1">
      <c r="AW122" s="210"/>
      <c r="AX122" s="210"/>
      <c r="AY122" s="210"/>
      <c r="AZ122" s="210"/>
      <c r="BA122" s="210"/>
      <c r="BB122" s="210"/>
      <c r="BC122" s="210"/>
      <c r="BD122" s="210"/>
      <c r="BE122" s="210"/>
      <c r="BF122" s="210"/>
      <c r="BG122" s="210"/>
      <c r="BH122" s="210"/>
    </row>
    <row r="123" spans="36:60" ht="18.75" customHeight="1">
      <c r="AW123" s="210"/>
      <c r="AX123" s="210"/>
      <c r="AY123" s="210"/>
      <c r="AZ123" s="210"/>
      <c r="BA123" s="210"/>
      <c r="BB123" s="210"/>
      <c r="BC123" s="210"/>
      <c r="BD123" s="210"/>
      <c r="BE123" s="210"/>
      <c r="BF123" s="210"/>
      <c r="BG123" s="210"/>
      <c r="BH123" s="210"/>
    </row>
    <row r="124" spans="36:60" ht="18.75" customHeight="1">
      <c r="AW124" s="210"/>
      <c r="AX124" s="210"/>
      <c r="AY124" s="210"/>
      <c r="AZ124" s="210"/>
      <c r="BA124" s="210"/>
      <c r="BB124" s="210"/>
      <c r="BC124" s="210"/>
      <c r="BD124" s="210"/>
      <c r="BE124" s="210"/>
      <c r="BF124" s="210"/>
      <c r="BG124" s="210"/>
      <c r="BH124" s="210"/>
    </row>
    <row r="125" spans="36:60" ht="18.75" customHeight="1">
      <c r="AW125" s="210"/>
      <c r="AX125" s="210"/>
      <c r="AY125" s="210"/>
      <c r="AZ125" s="210"/>
      <c r="BA125" s="210"/>
      <c r="BB125" s="210"/>
      <c r="BC125" s="210"/>
      <c r="BD125" s="210"/>
      <c r="BE125" s="210"/>
      <c r="BF125" s="210"/>
      <c r="BG125" s="210"/>
      <c r="BH125" s="210"/>
    </row>
    <row r="126" spans="36:60" ht="18.75" customHeight="1">
      <c r="AW126" s="210"/>
      <c r="AX126" s="210"/>
      <c r="AY126" s="210"/>
      <c r="AZ126" s="210"/>
      <c r="BA126" s="210"/>
      <c r="BB126" s="210"/>
      <c r="BC126" s="210"/>
      <c r="BD126" s="210"/>
      <c r="BE126" s="210"/>
      <c r="BF126" s="210"/>
      <c r="BG126" s="210"/>
      <c r="BH126" s="210"/>
    </row>
    <row r="127" spans="36:60" ht="18.75" customHeight="1">
      <c r="AW127" s="210"/>
      <c r="AX127" s="210"/>
      <c r="AY127" s="210"/>
      <c r="AZ127" s="210"/>
      <c r="BA127" s="210"/>
      <c r="BB127" s="210"/>
      <c r="BC127" s="210"/>
      <c r="BD127" s="210"/>
      <c r="BE127" s="210"/>
      <c r="BF127" s="210"/>
      <c r="BG127" s="210"/>
      <c r="BH127" s="210"/>
    </row>
    <row r="128" spans="36:60" ht="18.75" customHeight="1">
      <c r="AW128" s="210"/>
      <c r="AX128" s="210"/>
      <c r="AY128" s="210"/>
      <c r="AZ128" s="210"/>
      <c r="BA128" s="210"/>
      <c r="BB128" s="210"/>
      <c r="BC128" s="210"/>
      <c r="BD128" s="210"/>
      <c r="BE128" s="210"/>
      <c r="BF128" s="210"/>
      <c r="BG128" s="210"/>
      <c r="BH128" s="210"/>
    </row>
    <row r="129" spans="49:60" ht="18.75" customHeight="1">
      <c r="AW129" s="210"/>
      <c r="AX129" s="210"/>
      <c r="AY129" s="210"/>
      <c r="AZ129" s="210"/>
      <c r="BA129" s="210"/>
      <c r="BB129" s="210"/>
      <c r="BC129" s="210"/>
      <c r="BD129" s="210"/>
      <c r="BE129" s="210"/>
      <c r="BF129" s="210"/>
      <c r="BG129" s="210"/>
      <c r="BH129" s="210"/>
    </row>
    <row r="130" spans="49:60" ht="18.75" customHeight="1">
      <c r="AW130" s="210"/>
      <c r="AX130" s="210"/>
      <c r="AY130" s="210"/>
      <c r="AZ130" s="210"/>
      <c r="BA130" s="210"/>
      <c r="BB130" s="210"/>
      <c r="BC130" s="210"/>
      <c r="BD130" s="210"/>
      <c r="BE130" s="210"/>
      <c r="BF130" s="210"/>
      <c r="BG130" s="210"/>
      <c r="BH130" s="210"/>
    </row>
    <row r="131" spans="49:60" ht="18.75" customHeight="1">
      <c r="AW131" s="210"/>
      <c r="AX131" s="210"/>
      <c r="AY131" s="210"/>
      <c r="AZ131" s="210"/>
      <c r="BA131" s="210"/>
      <c r="BB131" s="210"/>
      <c r="BC131" s="210"/>
      <c r="BD131" s="210"/>
      <c r="BE131" s="210"/>
      <c r="BF131" s="210"/>
      <c r="BG131" s="210"/>
      <c r="BH131" s="210"/>
    </row>
    <row r="132" spans="49:60" ht="18.75" customHeight="1">
      <c r="AW132" s="210"/>
      <c r="AX132" s="210"/>
      <c r="AY132" s="210"/>
      <c r="AZ132" s="210"/>
      <c r="BA132" s="210"/>
      <c r="BB132" s="210"/>
      <c r="BC132" s="210"/>
      <c r="BD132" s="210"/>
      <c r="BE132" s="210"/>
      <c r="BF132" s="210"/>
      <c r="BG132" s="210"/>
      <c r="BH132" s="210"/>
    </row>
    <row r="133" spans="49:60" ht="18.75" customHeight="1">
      <c r="AW133" s="210"/>
      <c r="AX133" s="210"/>
      <c r="AY133" s="210"/>
      <c r="AZ133" s="210"/>
      <c r="BA133" s="210"/>
      <c r="BB133" s="210"/>
      <c r="BC133" s="210"/>
      <c r="BD133" s="210"/>
      <c r="BE133" s="210"/>
      <c r="BF133" s="210"/>
      <c r="BG133" s="210"/>
      <c r="BH133" s="210"/>
    </row>
    <row r="134" spans="49:60" ht="18.75" customHeight="1">
      <c r="AW134" s="210"/>
      <c r="AX134" s="210"/>
      <c r="AY134" s="210"/>
      <c r="AZ134" s="210"/>
      <c r="BA134" s="210"/>
      <c r="BB134" s="210"/>
      <c r="BC134" s="210"/>
      <c r="BD134" s="210"/>
      <c r="BE134" s="210"/>
      <c r="BF134" s="210"/>
      <c r="BG134" s="210"/>
      <c r="BH134" s="210"/>
    </row>
  </sheetData>
  <sheetProtection algorithmName="SHA-512" hashValue="3JTW1QaXOGneokS/V1SJQohwUfe5uVTx2/D9oJGanLp4MQXswEEgWGXPtBt0SXolZZxjf9VX5CN9Go92SpK29g==" saltValue="hmYebcc6nYgwgzlC/HMgrA==" spinCount="100000" sheet="1" selectLockedCells="1"/>
  <mergeCells count="197">
    <mergeCell ref="B1:C2"/>
    <mergeCell ref="D1:O2"/>
    <mergeCell ref="AJ4:AK7"/>
    <mergeCell ref="AL4:AL7"/>
    <mergeCell ref="AM4:AT7"/>
    <mergeCell ref="AU4:AU7"/>
    <mergeCell ref="AV4:BC4"/>
    <mergeCell ref="C5:I5"/>
    <mergeCell ref="AV5:BC5"/>
    <mergeCell ref="AV6:BC7"/>
    <mergeCell ref="C8:F8"/>
    <mergeCell ref="G8:L8"/>
    <mergeCell ref="M8:Q8"/>
    <mergeCell ref="R8:V8"/>
    <mergeCell ref="W8:AA8"/>
    <mergeCell ref="AB8:AC8"/>
    <mergeCell ref="AZ8:BC8"/>
    <mergeCell ref="C9:F9"/>
    <mergeCell ref="G9:L9"/>
    <mergeCell ref="M9:Q9"/>
    <mergeCell ref="R9:V9"/>
    <mergeCell ref="W9:AA9"/>
    <mergeCell ref="AB9:AC9"/>
    <mergeCell ref="AD9:AE9"/>
    <mergeCell ref="AF9:AG9"/>
    <mergeCell ref="AJ9:AM9"/>
    <mergeCell ref="AD8:AE8"/>
    <mergeCell ref="AF8:AG8"/>
    <mergeCell ref="AJ8:AM8"/>
    <mergeCell ref="AN8:AQ8"/>
    <mergeCell ref="AR8:AU8"/>
    <mergeCell ref="AV8:AY8"/>
    <mergeCell ref="AN9:AQ9"/>
    <mergeCell ref="AR9:AU9"/>
    <mergeCell ref="AV9:AY9"/>
    <mergeCell ref="AZ9:BC9"/>
    <mergeCell ref="C10:F10"/>
    <mergeCell ref="G10:L10"/>
    <mergeCell ref="M10:Q10"/>
    <mergeCell ref="R10:V10"/>
    <mergeCell ref="W10:AA10"/>
    <mergeCell ref="AB10:AC10"/>
    <mergeCell ref="AD10:AE10"/>
    <mergeCell ref="AF10:AG10"/>
    <mergeCell ref="C11:F11"/>
    <mergeCell ref="G11:L11"/>
    <mergeCell ref="M11:Q11"/>
    <mergeCell ref="R11:V11"/>
    <mergeCell ref="W11:AA11"/>
    <mergeCell ref="AB11:AC11"/>
    <mergeCell ref="AD11:AE11"/>
    <mergeCell ref="AF11:AG11"/>
    <mergeCell ref="AD12:AE12"/>
    <mergeCell ref="AF12:AG12"/>
    <mergeCell ref="C13:F13"/>
    <mergeCell ref="G13:L13"/>
    <mergeCell ref="M13:Q13"/>
    <mergeCell ref="R13:V13"/>
    <mergeCell ref="W13:AA13"/>
    <mergeCell ref="AB13:AC13"/>
    <mergeCell ref="AD13:AE13"/>
    <mergeCell ref="AF13:AG13"/>
    <mergeCell ref="C12:F12"/>
    <mergeCell ref="G12:L12"/>
    <mergeCell ref="M12:Q12"/>
    <mergeCell ref="R12:V12"/>
    <mergeCell ref="W12:AA12"/>
    <mergeCell ref="AB12:AC12"/>
    <mergeCell ref="C16:F16"/>
    <mergeCell ref="G16:L16"/>
    <mergeCell ref="M16:Q16"/>
    <mergeCell ref="R16:V16"/>
    <mergeCell ref="W16:AA16"/>
    <mergeCell ref="AB16:AC16"/>
    <mergeCell ref="AD14:AE14"/>
    <mergeCell ref="AF14:AG14"/>
    <mergeCell ref="C15:F15"/>
    <mergeCell ref="G15:L15"/>
    <mergeCell ref="M15:Q15"/>
    <mergeCell ref="R15:V15"/>
    <mergeCell ref="W15:AA15"/>
    <mergeCell ref="AB15:AC15"/>
    <mergeCell ref="AD15:AE15"/>
    <mergeCell ref="AF15:AG15"/>
    <mergeCell ref="C14:F14"/>
    <mergeCell ref="G14:L14"/>
    <mergeCell ref="M14:Q14"/>
    <mergeCell ref="R14:V14"/>
    <mergeCell ref="W14:AA14"/>
    <mergeCell ref="AB14:AC14"/>
    <mergeCell ref="AD16:AE16"/>
    <mergeCell ref="AF16:AG16"/>
    <mergeCell ref="AL18:AM20"/>
    <mergeCell ref="AN18:AP18"/>
    <mergeCell ref="AQ18:AZ18"/>
    <mergeCell ref="AN19:AP19"/>
    <mergeCell ref="AQ19:AZ19"/>
    <mergeCell ref="AN20:AP20"/>
    <mergeCell ref="AQ20:AZ20"/>
    <mergeCell ref="AL23:AP23"/>
    <mergeCell ref="AQ23:AU23"/>
    <mergeCell ref="AV23:AZ23"/>
    <mergeCell ref="AL24:AP24"/>
    <mergeCell ref="AQ24:AU24"/>
    <mergeCell ref="AV24:AZ24"/>
    <mergeCell ref="AL21:AP21"/>
    <mergeCell ref="AQ21:AU21"/>
    <mergeCell ref="AV21:AZ21"/>
    <mergeCell ref="AL22:AP22"/>
    <mergeCell ref="AQ22:AU22"/>
    <mergeCell ref="AV22:AZ22"/>
    <mergeCell ref="AX35:BE35"/>
    <mergeCell ref="AJ36:AL36"/>
    <mergeCell ref="AM36:AU36"/>
    <mergeCell ref="AV36:AW36"/>
    <mergeCell ref="AX36:BD36"/>
    <mergeCell ref="BE36:BH36"/>
    <mergeCell ref="AL25:AQ25"/>
    <mergeCell ref="AR25:AT25"/>
    <mergeCell ref="AU25:AZ25"/>
    <mergeCell ref="AJ33:AL35"/>
    <mergeCell ref="AM33:AU33"/>
    <mergeCell ref="AV33:AW33"/>
    <mergeCell ref="AX33:BH33"/>
    <mergeCell ref="AM34:AU35"/>
    <mergeCell ref="AV34:AW34"/>
    <mergeCell ref="AX34:BF34"/>
    <mergeCell ref="BD38:BH38"/>
    <mergeCell ref="AN39:AP39"/>
    <mergeCell ref="AQ39:AU39"/>
    <mergeCell ref="AY39:BC39"/>
    <mergeCell ref="BD39:BH39"/>
    <mergeCell ref="AL40:AP40"/>
    <mergeCell ref="AQ40:AU40"/>
    <mergeCell ref="AY40:BC40"/>
    <mergeCell ref="BD40:BH40"/>
    <mergeCell ref="AL38:AM39"/>
    <mergeCell ref="AN38:AP38"/>
    <mergeCell ref="AQ38:AU38"/>
    <mergeCell ref="AW38:AX50"/>
    <mergeCell ref="AY38:BC38"/>
    <mergeCell ref="AL41:AP41"/>
    <mergeCell ref="AQ41:AU41"/>
    <mergeCell ref="AY41:BC41"/>
    <mergeCell ref="AL44:AM45"/>
    <mergeCell ref="AN44:AP44"/>
    <mergeCell ref="AQ44:AU44"/>
    <mergeCell ref="AY44:BC44"/>
    <mergeCell ref="BD44:BH44"/>
    <mergeCell ref="AN45:AP45"/>
    <mergeCell ref="AQ45:AU45"/>
    <mergeCell ref="AY46:BC46"/>
    <mergeCell ref="BD46:BH46"/>
    <mergeCell ref="AN47:AP47"/>
    <mergeCell ref="AQ47:AU47"/>
    <mergeCell ref="AY47:BC47"/>
    <mergeCell ref="BD47:BH47"/>
    <mergeCell ref="AY45:BC45"/>
    <mergeCell ref="BD45:BH45"/>
    <mergeCell ref="BD41:BH41"/>
    <mergeCell ref="AL42:AP42"/>
    <mergeCell ref="AQ42:AU42"/>
    <mergeCell ref="AY42:BC42"/>
    <mergeCell ref="BD42:BH42"/>
    <mergeCell ref="AL43:AP43"/>
    <mergeCell ref="AQ43:AU43"/>
    <mergeCell ref="AY43:BC43"/>
    <mergeCell ref="BD43:BH43"/>
    <mergeCell ref="AL48:AP48"/>
    <mergeCell ref="AQ48:AU48"/>
    <mergeCell ref="AJ49:AK57"/>
    <mergeCell ref="AL49:AM50"/>
    <mergeCell ref="AN49:AP49"/>
    <mergeCell ref="AQ49:AU49"/>
    <mergeCell ref="AN50:AP50"/>
    <mergeCell ref="AQ50:AU50"/>
    <mergeCell ref="AL51:AP51"/>
    <mergeCell ref="AQ51:AU51"/>
    <mergeCell ref="AJ38:AK48"/>
    <mergeCell ref="AQ55:AU55"/>
    <mergeCell ref="AL56:AP56"/>
    <mergeCell ref="AQ56:AU56"/>
    <mergeCell ref="AL57:AP57"/>
    <mergeCell ref="AQ57:AU57"/>
    <mergeCell ref="AL46:AM47"/>
    <mergeCell ref="AN46:AP46"/>
    <mergeCell ref="AQ46:AU46"/>
    <mergeCell ref="AW51:AX57"/>
    <mergeCell ref="AL52:AP52"/>
    <mergeCell ref="AQ52:AU52"/>
    <mergeCell ref="A53:I54"/>
    <mergeCell ref="AL53:AP53"/>
    <mergeCell ref="AQ53:AU53"/>
    <mergeCell ref="AL54:AP54"/>
    <mergeCell ref="AQ54:AU54"/>
    <mergeCell ref="G55:Z56"/>
    <mergeCell ref="AL55:AP55"/>
  </mergeCells>
  <phoneticPr fontId="2"/>
  <pageMargins left="0.70866141732283472" right="0.70866141732283472" top="0.74803149606299213" bottom="0.74803149606299213" header="0.31496062992125984" footer="0.31496062992125984"/>
  <pageSetup paperSize="9" scale="4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103</vt:i4>
      </vt:variant>
    </vt:vector>
  </HeadingPairs>
  <TitlesOfParts>
    <vt:vector size="105" baseType="lpstr">
      <vt:lpstr>試算シート </vt:lpstr>
      <vt:lpstr>入力方法（入力例）</vt:lpstr>
      <vt:lpstr>'試算シート '!age</vt:lpstr>
      <vt:lpstr>'試算シート '!age_0</vt:lpstr>
      <vt:lpstr>'試算シート '!age_1</vt:lpstr>
      <vt:lpstr>'試算シート '!age_2</vt:lpstr>
      <vt:lpstr>'試算シート '!age_3</vt:lpstr>
      <vt:lpstr>'試算シート '!age_4</vt:lpstr>
      <vt:lpstr>'試算シート '!age_5</vt:lpstr>
      <vt:lpstr>'試算シート '!age_6</vt:lpstr>
      <vt:lpstr>'試算シート '!ir_byo</vt:lpstr>
      <vt:lpstr>'試算シート '!ir_gnd</vt:lpstr>
      <vt:lpstr>'試算シート '!ir_kin</vt:lpstr>
      <vt:lpstr>'試算シート '!ir_syt</vt:lpstr>
      <vt:lpstr>'試算シート '!kanyu</vt:lpstr>
      <vt:lpstr>'試算シート '!kg_byo</vt:lpstr>
      <vt:lpstr>'試算シート '!kg_gnd</vt:lpstr>
      <vt:lpstr>'試算シート '!kg_kin</vt:lpstr>
      <vt:lpstr>'試算シート '!kg_syt</vt:lpstr>
      <vt:lpstr>'試算シート '!kgn</vt:lpstr>
      <vt:lpstr>'試算シート '!kiso_0</vt:lpstr>
      <vt:lpstr>'試算シート '!kiso_1</vt:lpstr>
      <vt:lpstr>'試算シート '!kiso_2</vt:lpstr>
      <vt:lpstr>'試算シート '!kiso_3</vt:lpstr>
      <vt:lpstr>'試算シート '!kj_0</vt:lpstr>
      <vt:lpstr>'試算シート '!kj_1</vt:lpstr>
      <vt:lpstr>'試算シート '!kj_10</vt:lpstr>
      <vt:lpstr>'試算シート '!kj_2</vt:lpstr>
      <vt:lpstr>'試算シート '!kj_3</vt:lpstr>
      <vt:lpstr>'試算シート '!kj_4</vt:lpstr>
      <vt:lpstr>'試算シート '!kj_5</vt:lpstr>
      <vt:lpstr>'試算シート '!kj_6</vt:lpstr>
      <vt:lpstr>'試算シート '!kj_7</vt:lpstr>
      <vt:lpstr>'試算シート '!kj_8</vt:lpstr>
      <vt:lpstr>'試算シート '!kj_9</vt:lpstr>
      <vt:lpstr>'試算シート '!kr_6</vt:lpstr>
      <vt:lpstr>'試算シート '!kr_7</vt:lpstr>
      <vt:lpstr>'試算シート '!kr_8</vt:lpstr>
      <vt:lpstr>'試算シート '!kr_9</vt:lpstr>
      <vt:lpstr>'試算シート '!ks_0</vt:lpstr>
      <vt:lpstr>'試算シート '!ks_1</vt:lpstr>
      <vt:lpstr>'試算シート '!ks_10</vt:lpstr>
      <vt:lpstr>'試算シート '!ks_2</vt:lpstr>
      <vt:lpstr>'試算シート '!ks_3</vt:lpstr>
      <vt:lpstr>'試算シート '!ks_4</vt:lpstr>
      <vt:lpstr>'試算シート '!ks_5</vt:lpstr>
      <vt:lpstr>'試算シート '!ks_6</vt:lpstr>
      <vt:lpstr>'試算シート '!ks_7</vt:lpstr>
      <vt:lpstr>'試算シート '!ks_8</vt:lpstr>
      <vt:lpstr>'試算シート '!ks_9</vt:lpstr>
      <vt:lpstr>'試算シート '!ks_kj_0</vt:lpstr>
      <vt:lpstr>'試算シート '!ks_kj_1</vt:lpstr>
      <vt:lpstr>'試算シート '!ks_kj_2</vt:lpstr>
      <vt:lpstr>'試算シート '!ks_kj_3</vt:lpstr>
      <vt:lpstr>'試算シート '!nk1_64_0</vt:lpstr>
      <vt:lpstr>'試算シート '!nk1_64_1</vt:lpstr>
      <vt:lpstr>'試算シート '!nk1_64_2</vt:lpstr>
      <vt:lpstr>'試算シート '!nk1_64_3</vt:lpstr>
      <vt:lpstr>'試算シート '!nk1_64_4</vt:lpstr>
      <vt:lpstr>'試算シート '!nk1_65_0</vt:lpstr>
      <vt:lpstr>'試算シート '!nk1_65_1</vt:lpstr>
      <vt:lpstr>'試算シート '!nk1_65_2</vt:lpstr>
      <vt:lpstr>'試算シート '!nk1_65_3</vt:lpstr>
      <vt:lpstr>'試算シート '!nk1_65_4</vt:lpstr>
      <vt:lpstr>'試算シート '!nk2_64_0</vt:lpstr>
      <vt:lpstr>'試算シート '!nk2_64_1</vt:lpstr>
      <vt:lpstr>'試算シート '!nk2_64_2</vt:lpstr>
      <vt:lpstr>'試算シート '!nk2_64_3</vt:lpstr>
      <vt:lpstr>'試算シート '!nk2_64_4</vt:lpstr>
      <vt:lpstr>'試算シート '!nk2_65_0</vt:lpstr>
      <vt:lpstr>'試算シート '!nk2_65_1</vt:lpstr>
      <vt:lpstr>'試算シート '!nk2_65_2</vt:lpstr>
      <vt:lpstr>'試算シート '!nk2_65_3</vt:lpstr>
      <vt:lpstr>'試算シート '!nk2_65_4</vt:lpstr>
      <vt:lpstr>'試算シート '!nk3_64_0</vt:lpstr>
      <vt:lpstr>'試算シート '!nk3_64_1</vt:lpstr>
      <vt:lpstr>'試算シート '!nk3_64_2</vt:lpstr>
      <vt:lpstr>'試算シート '!nk3_64_3</vt:lpstr>
      <vt:lpstr>'試算シート '!nk3_64_4</vt:lpstr>
      <vt:lpstr>'試算シート '!nk3_65_0</vt:lpstr>
      <vt:lpstr>'試算シート '!nk3_65_1</vt:lpstr>
      <vt:lpstr>'試算シート '!nk3_65_2</vt:lpstr>
      <vt:lpstr>'試算シート '!nk3_65_3</vt:lpstr>
      <vt:lpstr>'試算シート '!nk3_65_4</vt:lpstr>
      <vt:lpstr>'試算シート '!nr_64_1</vt:lpstr>
      <vt:lpstr>'試算シート '!nr_64_2</vt:lpstr>
      <vt:lpstr>'試算シート '!nr_64_3</vt:lpstr>
      <vt:lpstr>'試算シート '!nr_65_1</vt:lpstr>
      <vt:lpstr>'試算シート '!nr_65_2</vt:lpstr>
      <vt:lpstr>'試算シート '!nr_65_3</vt:lpstr>
      <vt:lpstr>'試算シート '!ns_64_0</vt:lpstr>
      <vt:lpstr>'試算シート '!ns_64_1</vt:lpstr>
      <vt:lpstr>'試算シート '!ns_64_2</vt:lpstr>
      <vt:lpstr>'試算シート '!ns_64_3</vt:lpstr>
      <vt:lpstr>'試算シート '!ns_64_4</vt:lpstr>
      <vt:lpstr>'試算シート '!ns_65_0</vt:lpstr>
      <vt:lpstr>'試算シート '!ns_65_1</vt:lpstr>
      <vt:lpstr>'試算シート '!ns_65_2</vt:lpstr>
      <vt:lpstr>'試算シート '!ns_65_3</vt:lpstr>
      <vt:lpstr>'試算シート '!ns_65_4</vt:lpstr>
      <vt:lpstr>'試算シート '!Print_Area</vt:lpstr>
      <vt:lpstr>'試算シート '!si_byo</vt:lpstr>
      <vt:lpstr>'試算シート '!si_gnd</vt:lpstr>
      <vt:lpstr>'試算シート '!si_kin</vt:lpstr>
      <vt:lpstr>'試算シート '!si_syt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hoken000n</dc:creator>
  <cp:lastModifiedBy>村吉 隆</cp:lastModifiedBy>
  <cp:lastPrinted>2026-05-15T06:43:39Z</cp:lastPrinted>
  <dcterms:created xsi:type="dcterms:W3CDTF">2021-02-15T06:57:06Z</dcterms:created>
  <dcterms:modified xsi:type="dcterms:W3CDTF">2026-05-19T04:32:23Z</dcterms:modified>
</cp:coreProperties>
</file>