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defaultThemeVersion="166925"/>
  <mc:AlternateContent xmlns:mc="http://schemas.openxmlformats.org/markup-compatibility/2006">
    <mc:Choice Requires="x15">
      <x15ac:absPath xmlns:x15ac="http://schemas.microsoft.com/office/spreadsheetml/2010/11/ac" url="C:\Users\22112\Desktop\ＨＰ更新用\"/>
    </mc:Choice>
  </mc:AlternateContent>
  <xr:revisionPtr revIDLastSave="0" documentId="13_ncr:1_{1C291E37-F09F-47E6-8FFC-8E7A08B512B6}" xr6:coauthVersionLast="47" xr6:coauthVersionMax="47" xr10:uidLastSave="{00000000-0000-0000-0000-000000000000}"/>
  <workbookProtection workbookAlgorithmName="SHA-512" workbookHashValue="Lv+4lKwy1ZBwab2Ewv+2ag7LsoGnij9LT4ZZaLdXfEpfZhOKockq68CWIWHipz3oyq6UMq/KhelgnhKDIGZaMQ==" workbookSaltValue="fT1XXG4ooFvMCqVa2n3MTA==" workbookSpinCount="100000" lockStructure="1"/>
  <bookViews>
    <workbookView xWindow="-120" yWindow="-120" windowWidth="20730" windowHeight="11040" xr2:uid="{00000000-000D-0000-FFFF-FFFF00000000}"/>
  </bookViews>
  <sheets>
    <sheet name="試算シート" sheetId="2" r:id="rId1"/>
    <sheet name="入力方法（入力例）" sheetId="3" r:id="rId2"/>
  </sheets>
  <definedNames>
    <definedName name="age" localSheetId="1">試算シート!$CH$2:$CH$6</definedName>
    <definedName name="age">試算シート!$CG$2:$CG$6</definedName>
    <definedName name="age_0" localSheetId="1">試算シート!$CH$2</definedName>
    <definedName name="age_0">試算シート!$CG$2</definedName>
    <definedName name="age_1">試算シート!$CG$3</definedName>
    <definedName name="age_2" localSheetId="1">試算シート!$CH$4</definedName>
    <definedName name="age_2">試算シート!$CG$4</definedName>
    <definedName name="age_3" localSheetId="1">試算シート!$CH$6</definedName>
    <definedName name="age_3">試算シート!$CG$6</definedName>
    <definedName name="age_4">試算シート!$CG$5</definedName>
    <definedName name="ir_byo" localSheetId="1">試算シート!$BM$3</definedName>
    <definedName name="ir_byo">試算シート!$BL$3</definedName>
    <definedName name="ir_gnd" localSheetId="1">試算シート!$BN$3</definedName>
    <definedName name="ir_gnd">試算シート!$BM$3</definedName>
    <definedName name="ir_kin" localSheetId="1">試算シート!$BL$3</definedName>
    <definedName name="ir_kin">試算シート!$BK$3</definedName>
    <definedName name="ir_syt" localSheetId="1">試算シート!$BK$3</definedName>
    <definedName name="ir_syt">試算シート!$BJ$3</definedName>
    <definedName name="kanyu" localSheetId="1">試算シート!$C$5</definedName>
    <definedName name="kanyu">試算シート!$B$5</definedName>
    <definedName name="kg_byo" localSheetId="1">試算シート!$BM$5</definedName>
    <definedName name="kg_byo">試算シート!$BL$5</definedName>
    <definedName name="kg_gnd" localSheetId="1">試算シート!$BN$5</definedName>
    <definedName name="kg_gnd">試算シート!$BM$5</definedName>
    <definedName name="kg_kin" localSheetId="1">試算シート!$BL$5</definedName>
    <definedName name="kg_kin">試算シート!$BK$5</definedName>
    <definedName name="kg_syt" localSheetId="1">試算シート!$BK$5</definedName>
    <definedName name="kg_syt">試算シート!$BJ$5</definedName>
    <definedName name="kgn" localSheetId="1">試算シート!$BX$24</definedName>
    <definedName name="kgn">試算シート!$BW$24</definedName>
    <definedName name="kiso_0" localSheetId="1">試算シート!$CJ$31</definedName>
    <definedName name="kiso_0">試算シート!$CI$31</definedName>
    <definedName name="kiso_1" localSheetId="1">試算シート!$CJ$32</definedName>
    <definedName name="kiso_1">試算シート!$CI$32</definedName>
    <definedName name="kiso_2" localSheetId="1">試算シート!$CJ$33</definedName>
    <definedName name="kiso_2">試算シート!$CI$33</definedName>
    <definedName name="kiso_3" localSheetId="1">試算シート!$CJ$34</definedName>
    <definedName name="kiso_3">試算シート!$CI$34</definedName>
    <definedName name="kj_0">試算シート!$CK$4</definedName>
    <definedName name="kj_1" localSheetId="1">試算シート!$CL$5</definedName>
    <definedName name="kj_1">試算シート!$CK$5</definedName>
    <definedName name="kj_10" localSheetId="1">試算シート!$CL$14</definedName>
    <definedName name="kj_10">試算シート!$CK$14</definedName>
    <definedName name="kj_2" localSheetId="1">試算シート!$CL$6</definedName>
    <definedName name="kj_2">試算シート!$CK$6</definedName>
    <definedName name="kj_3" localSheetId="1">試算シート!$CL$7</definedName>
    <definedName name="kj_3">試算シート!$CK$7</definedName>
    <definedName name="kj_4" localSheetId="1">試算シート!$CL$8</definedName>
    <definedName name="kj_4">試算シート!$CK$8</definedName>
    <definedName name="kj_5" localSheetId="1">試算シート!$CL$9</definedName>
    <definedName name="kj_5">試算シート!$CK$9</definedName>
    <definedName name="kj_6" localSheetId="1">試算シート!$CL$10</definedName>
    <definedName name="kj_6">試算シート!$CK$10</definedName>
    <definedName name="kj_7" localSheetId="1">試算シート!$CL$11</definedName>
    <definedName name="kj_7">試算シート!$CK$11</definedName>
    <definedName name="kj_8" localSheetId="1">試算シート!$CL$12</definedName>
    <definedName name="kj_8">試算シート!$CK$12</definedName>
    <definedName name="kj_9" localSheetId="1">試算シート!$CL$13</definedName>
    <definedName name="kj_9">試算シート!$CK$13</definedName>
    <definedName name="kr_6" localSheetId="1">試算シート!$CK$10</definedName>
    <definedName name="kr_6">試算シート!$CJ$10</definedName>
    <definedName name="kr_7" localSheetId="1">試算シート!$CK$11</definedName>
    <definedName name="kr_7">試算シート!$CJ$11</definedName>
    <definedName name="kr_8" localSheetId="1">試算シート!$CK$12</definedName>
    <definedName name="kr_8">試算シート!$CJ$12</definedName>
    <definedName name="kr_9" localSheetId="1">試算シート!$CK$13</definedName>
    <definedName name="kr_9">試算シート!$CJ$13</definedName>
    <definedName name="ks_0" localSheetId="1">試算シート!$CJ$4</definedName>
    <definedName name="ks_0">試算シート!$CI$4</definedName>
    <definedName name="ks_1" localSheetId="1">試算シート!$CJ$5</definedName>
    <definedName name="ks_1">試算シート!$CI$5</definedName>
    <definedName name="ks_10" localSheetId="1">試算シート!$CJ$14</definedName>
    <definedName name="ks_10">試算シート!$CI$14</definedName>
    <definedName name="ks_2" localSheetId="1">試算シート!$CJ$6</definedName>
    <definedName name="ks_2">試算シート!$CI$6</definedName>
    <definedName name="ks_3" localSheetId="1">試算シート!$CJ$7</definedName>
    <definedName name="ks_3">試算シート!$CI$7</definedName>
    <definedName name="ks_4" localSheetId="1">試算シート!$CJ$8</definedName>
    <definedName name="ks_4">試算シート!$CI$8</definedName>
    <definedName name="ks_5" localSheetId="1">試算シート!$CJ$9</definedName>
    <definedName name="ks_5">試算シート!$CI$9</definedName>
    <definedName name="ks_6" localSheetId="1">試算シート!$CJ$10</definedName>
    <definedName name="ks_6">試算シート!$CI$10</definedName>
    <definedName name="ks_7" localSheetId="1">試算シート!$CJ$11</definedName>
    <definedName name="ks_7">試算シート!$CI$11</definedName>
    <definedName name="ks_8" localSheetId="1">試算シート!$CJ$12</definedName>
    <definedName name="ks_8">試算シート!$CI$12</definedName>
    <definedName name="ks_9" localSheetId="1">試算シート!$CJ$13</definedName>
    <definedName name="ks_9">試算シート!$CI$13</definedName>
    <definedName name="ks_kj_0" localSheetId="1">試算シート!$CL$31</definedName>
    <definedName name="ks_kj_0">試算シート!$CK$31</definedName>
    <definedName name="ks_kj_1" localSheetId="1">試算シート!$CL$32</definedName>
    <definedName name="ks_kj_1">試算シート!$CK$32</definedName>
    <definedName name="ks_kj_2" localSheetId="1">試算シート!$CL$33</definedName>
    <definedName name="ks_kj_2">試算シート!$CK$33</definedName>
    <definedName name="ks_kj_3">試算シート!$CK$34</definedName>
    <definedName name="nk1_64_0" localSheetId="1">試算シート!$CL$18</definedName>
    <definedName name="nk1_64_0">試算シート!$CK$18</definedName>
    <definedName name="nk1_64_1" localSheetId="1">試算シート!$CL$19</definedName>
    <definedName name="nk1_64_1">試算シート!$CK$19</definedName>
    <definedName name="nk1_64_2" localSheetId="1">試算シート!$CL$20</definedName>
    <definedName name="nk1_64_2">試算シート!$CK$20</definedName>
    <definedName name="nk1_64_3" localSheetId="1">試算シート!$CL$21</definedName>
    <definedName name="nk1_64_3">試算シート!$CK$21</definedName>
    <definedName name="nk1_64_4" localSheetId="1">試算シート!$CL$22</definedName>
    <definedName name="nk1_64_4">試算シート!$CK$22</definedName>
    <definedName name="nk1_65_0" localSheetId="1">試算シート!$CL$23</definedName>
    <definedName name="nk1_65_0">試算シート!$CK$23</definedName>
    <definedName name="nk1_65_1" localSheetId="1">試算シート!$CL$24</definedName>
    <definedName name="nk1_65_1">試算シート!$CK$24</definedName>
    <definedName name="nk1_65_2" localSheetId="1">試算シート!$CL$25</definedName>
    <definedName name="nk1_65_2">試算シート!$CK$25</definedName>
    <definedName name="nk1_65_3" localSheetId="1">試算シート!$CL$26</definedName>
    <definedName name="nk1_65_3">試算シート!$CK$26</definedName>
    <definedName name="nk1_65_4" localSheetId="1">試算シート!$CL$27</definedName>
    <definedName name="nk1_65_4">試算シート!$CK$27</definedName>
    <definedName name="nk2_64_0" localSheetId="1">試算シート!$CM$18</definedName>
    <definedName name="nk2_64_0">試算シート!$CL$18</definedName>
    <definedName name="nk2_64_1" localSheetId="1">試算シート!$CM$19</definedName>
    <definedName name="nk2_64_1">試算シート!$CL$19</definedName>
    <definedName name="nk2_64_2" localSheetId="1">試算シート!$CM$20</definedName>
    <definedName name="nk2_64_2">試算シート!$CL$20</definedName>
    <definedName name="nk2_64_3" localSheetId="1">試算シート!$CM$21</definedName>
    <definedName name="nk2_64_3">試算シート!$CL$21</definedName>
    <definedName name="nk2_64_4" localSheetId="1">試算シート!$CM$22</definedName>
    <definedName name="nk2_64_4">試算シート!$CL$22</definedName>
    <definedName name="nk2_65_0" localSheetId="1">試算シート!$CM$23</definedName>
    <definedName name="nk2_65_0">試算シート!$CL$23</definedName>
    <definedName name="nk2_65_1" localSheetId="1">試算シート!$CM$24</definedName>
    <definedName name="nk2_65_1">試算シート!$CL$24</definedName>
    <definedName name="nk2_65_2" localSheetId="1">試算シート!$CM$25</definedName>
    <definedName name="nk2_65_2">試算シート!$CL$25</definedName>
    <definedName name="nk2_65_3" localSheetId="1">試算シート!$CM$26</definedName>
    <definedName name="nk2_65_3">試算シート!$CL$26</definedName>
    <definedName name="nk2_65_4" localSheetId="1">試算シート!$CM$27</definedName>
    <definedName name="nk2_65_4">試算シート!$CL$27</definedName>
    <definedName name="nk3_64_0" localSheetId="1">試算シート!$CN$18</definedName>
    <definedName name="nk3_64_0">試算シート!$CM$18</definedName>
    <definedName name="nk3_64_1" localSheetId="1">試算シート!$CN$19</definedName>
    <definedName name="nk3_64_1">試算シート!$CM$19</definedName>
    <definedName name="nk3_64_2" localSheetId="1">試算シート!$CN$20</definedName>
    <definedName name="nk3_64_2">試算シート!$CM$20</definedName>
    <definedName name="nk3_64_3" localSheetId="1">試算シート!$CN$21</definedName>
    <definedName name="nk3_64_3">試算シート!$CM$21</definedName>
    <definedName name="nk3_64_4" localSheetId="1">試算シート!$CN$22</definedName>
    <definedName name="nk3_64_4">試算シート!$CM$22</definedName>
    <definedName name="nk3_65_0" localSheetId="1">試算シート!$CN$23</definedName>
    <definedName name="nk3_65_0">試算シート!$CM$23</definedName>
    <definedName name="nk3_65_1" localSheetId="1">試算シート!$CN$24</definedName>
    <definedName name="nk3_65_1">試算シート!$CM$24</definedName>
    <definedName name="nk3_65_2" localSheetId="1">試算シート!$CN$25</definedName>
    <definedName name="nk3_65_2">試算シート!$CM$25</definedName>
    <definedName name="nk3_65_3" localSheetId="1">試算シート!$CN$26</definedName>
    <definedName name="nk3_65_3">試算シート!$CM$26</definedName>
    <definedName name="nk3_65_4" localSheetId="1">試算シート!$CN$27</definedName>
    <definedName name="nk3_65_4">試算シート!$CM$27</definedName>
    <definedName name="nr_64_1" localSheetId="1">試算シート!$CK$19</definedName>
    <definedName name="nr_64_1">試算シート!$CJ$19</definedName>
    <definedName name="nr_64_2" localSheetId="1">試算シート!$CK$20</definedName>
    <definedName name="nr_64_2">試算シート!$CJ$20</definedName>
    <definedName name="nr_64_3" localSheetId="1">試算シート!$CK$21</definedName>
    <definedName name="nr_64_3">試算シート!$CJ$21</definedName>
    <definedName name="nr_65_1" localSheetId="1">試算シート!$CK$24</definedName>
    <definedName name="nr_65_1">試算シート!$CJ$24</definedName>
    <definedName name="nr_65_2" localSheetId="1">試算シート!$CK$25</definedName>
    <definedName name="nr_65_2">試算シート!$CJ$25</definedName>
    <definedName name="nr_65_3" localSheetId="1">試算シート!$CK$26</definedName>
    <definedName name="nr_65_3">試算シート!$CJ$26</definedName>
    <definedName name="ns_64_0">試算シート!$CI$18</definedName>
    <definedName name="ns_64_1" localSheetId="1">試算シート!$CJ$19</definedName>
    <definedName name="ns_64_1">試算シート!$CI$19</definedName>
    <definedName name="ns_64_2" localSheetId="1">試算シート!$CJ$20</definedName>
    <definedName name="ns_64_2">試算シート!$CI$20</definedName>
    <definedName name="ns_64_3" localSheetId="1">試算シート!$CJ$21</definedName>
    <definedName name="ns_64_3">試算シート!$CI$21</definedName>
    <definedName name="ns_64_4" localSheetId="1">試算シート!$CJ$22</definedName>
    <definedName name="ns_64_4">試算シート!$CI$22</definedName>
    <definedName name="ns_65_0">試算シート!$CI$23</definedName>
    <definedName name="ns_65_1" localSheetId="1">試算シート!$CJ$24</definedName>
    <definedName name="ns_65_1">試算シート!$CI$24</definedName>
    <definedName name="ns_65_2" localSheetId="1">試算シート!$CJ$25</definedName>
    <definedName name="ns_65_2">試算シート!$CI$25</definedName>
    <definedName name="ns_65_3" localSheetId="1">試算シート!$CJ$26</definedName>
    <definedName name="ns_65_3">試算シート!$CI$26</definedName>
    <definedName name="ns_65_4" localSheetId="1">試算シート!$CJ$27</definedName>
    <definedName name="ns_65_4">試算シート!$CI$27</definedName>
    <definedName name="_xlnm.Print_Area" localSheetId="0">試算シート!$A$1:$AV$90</definedName>
    <definedName name="si_byo" localSheetId="1">試算シート!$BM$4</definedName>
    <definedName name="si_byo">試算シート!$BL$4</definedName>
    <definedName name="si_gnd" localSheetId="1">試算シート!$BN$4</definedName>
    <definedName name="si_gnd">試算シート!$BM$4</definedName>
    <definedName name="si_kin" localSheetId="1">試算シート!$BL$4</definedName>
    <definedName name="si_kin">試算シート!$BK$4</definedName>
    <definedName name="si_syt" localSheetId="1">試算シート!$BK$4</definedName>
    <definedName name="si_syt">試算シート!$BJ$4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3" i="2" l="1"/>
  <c r="F82" i="2"/>
  <c r="C21" i="2"/>
  <c r="S1" i="2"/>
  <c r="AP32" i="3"/>
  <c r="AN17" i="3"/>
  <c r="AN3" i="3"/>
  <c r="B1" i="3"/>
  <c r="BJ10" i="2"/>
  <c r="BJ11" i="2"/>
  <c r="BJ12" i="2"/>
  <c r="BJ13" i="2"/>
  <c r="BJ14" i="2"/>
  <c r="BJ15" i="2"/>
  <c r="BJ16" i="2"/>
  <c r="AW12" i="2" l="1"/>
  <c r="AW14" i="2"/>
  <c r="AW15" i="2"/>
  <c r="AW16" i="2"/>
  <c r="I60" i="2" l="1"/>
  <c r="E53" i="2"/>
  <c r="E58" i="2" l="1"/>
  <c r="E59" i="2"/>
  <c r="E60" i="2"/>
  <c r="E54" i="2"/>
  <c r="E55" i="2"/>
  <c r="E56" i="2"/>
  <c r="E57" i="2"/>
  <c r="BW51" i="2"/>
  <c r="BQ51" i="2"/>
  <c r="BK51" i="2"/>
  <c r="BO9" i="2" l="1"/>
  <c r="BO10" i="2" l="1"/>
  <c r="BO11" i="2"/>
  <c r="BO12" i="2"/>
  <c r="BO13" i="2"/>
  <c r="BO14" i="2"/>
  <c r="BO15" i="2"/>
  <c r="BO16" i="2"/>
  <c r="BA10" i="2"/>
  <c r="BA11" i="2"/>
  <c r="BA12" i="2"/>
  <c r="BA13" i="2"/>
  <c r="BA14" i="2"/>
  <c r="BA15" i="2"/>
  <c r="BA16" i="2"/>
  <c r="BA9" i="2"/>
  <c r="BS10" i="2"/>
  <c r="BT10" i="2"/>
  <c r="BU10" i="2"/>
  <c r="BS11" i="2"/>
  <c r="BT11" i="2"/>
  <c r="BU11" i="2"/>
  <c r="BS12" i="2"/>
  <c r="BT12" i="2"/>
  <c r="BU12" i="2"/>
  <c r="BS13" i="2"/>
  <c r="BT13" i="2"/>
  <c r="BU13" i="2"/>
  <c r="BS14" i="2"/>
  <c r="BT14" i="2"/>
  <c r="BU14" i="2"/>
  <c r="BS15" i="2"/>
  <c r="BT15" i="2"/>
  <c r="BU15" i="2"/>
  <c r="BS16" i="2"/>
  <c r="BT16" i="2"/>
  <c r="BU16" i="2"/>
  <c r="BU9" i="2"/>
  <c r="BT9" i="2"/>
  <c r="BS9" i="2"/>
  <c r="BA17" i="2" l="1"/>
  <c r="C17" i="2" s="1"/>
  <c r="BE10" i="2"/>
  <c r="BE11" i="2"/>
  <c r="BE12" i="2"/>
  <c r="BE13" i="2"/>
  <c r="BE14" i="2"/>
  <c r="BE15" i="2"/>
  <c r="BE16" i="2"/>
  <c r="BE9" i="2"/>
  <c r="BC10" i="2"/>
  <c r="BC11" i="2"/>
  <c r="BC12" i="2"/>
  <c r="BC13" i="2"/>
  <c r="BC14" i="2"/>
  <c r="BC15" i="2"/>
  <c r="BC16" i="2"/>
  <c r="BC9" i="2"/>
  <c r="V35" i="2"/>
  <c r="Q35" i="2"/>
  <c r="L35" i="2"/>
  <c r="BC17" i="2" l="1"/>
  <c r="C18" i="2" s="1"/>
  <c r="BE17" i="2"/>
  <c r="C19" i="2" s="1"/>
  <c r="CD10" i="2" l="1"/>
  <c r="CD11" i="2"/>
  <c r="CD12" i="2"/>
  <c r="BU56" i="2" s="1"/>
  <c r="CD13" i="2"/>
  <c r="CD14" i="2"/>
  <c r="CD15" i="2"/>
  <c r="BU59" i="2" s="1"/>
  <c r="CD16" i="2"/>
  <c r="BU60" i="2" s="1"/>
  <c r="CD9" i="2"/>
  <c r="CA10" i="2"/>
  <c r="CA11" i="2"/>
  <c r="CA12" i="2"/>
  <c r="CA13" i="2"/>
  <c r="CA14" i="2"/>
  <c r="CA15" i="2"/>
  <c r="CA16" i="2"/>
  <c r="BO60" i="2" s="1"/>
  <c r="CA9" i="2"/>
  <c r="BX9" i="2"/>
  <c r="BX10" i="2"/>
  <c r="BX11" i="2"/>
  <c r="BX12" i="2"/>
  <c r="BX13" i="2"/>
  <c r="BX14" i="2"/>
  <c r="BX15" i="2"/>
  <c r="BX16" i="2"/>
  <c r="BI60" i="2" s="1"/>
  <c r="CC15" i="2"/>
  <c r="BT59" i="2" s="1"/>
  <c r="CC16" i="2"/>
  <c r="BT60" i="2" s="1"/>
  <c r="BW16" i="2"/>
  <c r="BH60" i="2" s="1"/>
  <c r="BZ16" i="2"/>
  <c r="BN60" i="2" s="1"/>
  <c r="CD18" i="2" l="1"/>
  <c r="V27" i="2" s="1"/>
  <c r="BP60" i="2"/>
  <c r="BQ60" i="2"/>
  <c r="BR60" i="2"/>
  <c r="BX60" i="2"/>
  <c r="BV60" i="2"/>
  <c r="BW60" i="2"/>
  <c r="BJ60" i="2"/>
  <c r="BK60" i="2"/>
  <c r="BL60" i="2"/>
  <c r="BV59" i="2"/>
  <c r="BX59" i="2"/>
  <c r="BW59" i="2"/>
  <c r="BY60" i="2"/>
  <c r="BY59" i="2"/>
  <c r="BS60" i="2"/>
  <c r="BM60" i="2"/>
  <c r="CE17" i="2"/>
  <c r="BY17" i="2"/>
  <c r="CB17" i="2"/>
  <c r="AI45" i="2"/>
  <c r="AI43" i="2"/>
  <c r="AO41" i="2"/>
  <c r="AI38" i="2"/>
  <c r="AI36" i="2"/>
  <c r="AO34" i="2"/>
  <c r="AI31" i="2"/>
  <c r="AI29" i="2"/>
  <c r="AO27" i="2"/>
  <c r="BL16" i="2"/>
  <c r="BK16" i="2"/>
  <c r="BI16" i="2"/>
  <c r="BH16" i="2"/>
  <c r="BL15" i="2"/>
  <c r="BK15" i="2"/>
  <c r="BI15" i="2"/>
  <c r="BH15" i="2"/>
  <c r="BL14" i="2"/>
  <c r="BK14" i="2"/>
  <c r="BI14" i="2"/>
  <c r="BH14" i="2"/>
  <c r="BL13" i="2"/>
  <c r="BK13" i="2"/>
  <c r="BI13" i="2"/>
  <c r="BH13" i="2"/>
  <c r="BL12" i="2"/>
  <c r="BN12" i="2" s="1"/>
  <c r="BK12" i="2"/>
  <c r="BI12" i="2"/>
  <c r="BH12" i="2"/>
  <c r="BL11" i="2"/>
  <c r="BN11" i="2" s="1"/>
  <c r="BK11" i="2"/>
  <c r="BI11" i="2"/>
  <c r="BH11" i="2"/>
  <c r="BL10" i="2"/>
  <c r="BN10" i="2" s="1"/>
  <c r="BK10" i="2"/>
  <c r="BI10" i="2"/>
  <c r="BH10" i="2"/>
  <c r="BL9" i="2"/>
  <c r="BK9" i="2"/>
  <c r="BI9" i="2"/>
  <c r="BJ9" i="2" s="1"/>
  <c r="BH9" i="2"/>
  <c r="BH1" i="2"/>
  <c r="BZ60" i="2" l="1"/>
  <c r="BN13" i="2"/>
  <c r="BN14" i="2"/>
  <c r="BN15" i="2"/>
  <c r="BN16" i="2"/>
  <c r="BN9" i="2"/>
  <c r="BW21" i="2"/>
  <c r="BV10" i="2"/>
  <c r="BV11" i="2"/>
  <c r="AK11" i="2" s="1"/>
  <c r="BV12" i="2"/>
  <c r="AK12" i="2" s="1"/>
  <c r="BV13" i="2"/>
  <c r="AK13" i="2" s="1"/>
  <c r="BV14" i="2"/>
  <c r="AK14" i="2" s="1"/>
  <c r="BV15" i="2"/>
  <c r="AK15" i="2" s="1"/>
  <c r="BV16" i="2"/>
  <c r="AK16" i="2" s="1"/>
  <c r="BV9" i="2"/>
  <c r="AK9" i="2" s="1"/>
  <c r="L27" i="2" l="1"/>
  <c r="BX21" i="2"/>
  <c r="BY23" i="2" s="1"/>
  <c r="AK10" i="2"/>
  <c r="BP10" i="2" s="1"/>
  <c r="BP9" i="2"/>
  <c r="BP16" i="2"/>
  <c r="BQ16" i="2" s="1"/>
  <c r="BM16" i="2" s="1"/>
  <c r="BP12" i="2"/>
  <c r="BQ12" i="2" s="1"/>
  <c r="BM12" i="2" s="1"/>
  <c r="BP15" i="2"/>
  <c r="BQ15" i="2" s="1"/>
  <c r="BM15" i="2" s="1"/>
  <c r="BP13" i="2"/>
  <c r="BQ13" i="2" s="1"/>
  <c r="BM13" i="2" s="1"/>
  <c r="BP14" i="2"/>
  <c r="BQ14" i="2" s="1"/>
  <c r="BM14" i="2" s="1"/>
  <c r="Q27" i="2"/>
  <c r="BP11" i="2"/>
  <c r="BX23" i="2" l="1"/>
  <c r="AG12" i="2"/>
  <c r="AO12" i="2" s="1"/>
  <c r="AS12" i="2" s="1"/>
  <c r="AG14" i="2"/>
  <c r="AO14" i="2" s="1"/>
  <c r="AS14" i="2" s="1"/>
  <c r="AG15" i="2"/>
  <c r="AO15" i="2" s="1"/>
  <c r="AS15" i="2" s="1"/>
  <c r="AG13" i="2"/>
  <c r="AO13" i="2" s="1"/>
  <c r="AG16" i="2"/>
  <c r="AO16" i="2" s="1"/>
  <c r="AS16" i="2" s="1"/>
  <c r="BQ11" i="2"/>
  <c r="BM11" i="2" s="1"/>
  <c r="BQ10" i="2"/>
  <c r="BM10" i="2" s="1"/>
  <c r="BW23" i="2"/>
  <c r="AS13" i="2" l="1"/>
  <c r="CC13" i="2" s="1"/>
  <c r="BT57" i="2" s="1"/>
  <c r="AW13" i="2"/>
  <c r="BW13" i="2"/>
  <c r="BH57" i="2" s="1"/>
  <c r="BR13" i="2"/>
  <c r="BR15" i="2"/>
  <c r="BR14" i="2"/>
  <c r="BW12" i="2"/>
  <c r="BH56" i="2" s="1"/>
  <c r="BR12" i="2"/>
  <c r="BR16" i="2"/>
  <c r="AG10" i="2"/>
  <c r="AO10" i="2" s="1"/>
  <c r="AG11" i="2"/>
  <c r="AO11" i="2" s="1"/>
  <c r="AS11" i="2" l="1"/>
  <c r="AW11" i="2"/>
  <c r="AS10" i="2"/>
  <c r="AW10" i="2"/>
  <c r="BW15" i="2"/>
  <c r="BH59" i="2" s="1"/>
  <c r="BZ15" i="2"/>
  <c r="BN59" i="2" s="1"/>
  <c r="BW14" i="2"/>
  <c r="BH58" i="2" s="1"/>
  <c r="BZ14" i="2"/>
  <c r="BN58" i="2" s="1"/>
  <c r="CC14" i="2"/>
  <c r="BT58" i="2" s="1"/>
  <c r="BZ13" i="2"/>
  <c r="BN57" i="2" s="1"/>
  <c r="BZ12" i="2"/>
  <c r="BN56" i="2" s="1"/>
  <c r="CC12" i="2"/>
  <c r="BT56" i="2" s="1"/>
  <c r="BR11" i="2"/>
  <c r="BR10" i="2"/>
  <c r="BZ10" i="2" l="1"/>
  <c r="BN54" i="2" s="1"/>
  <c r="BX56" i="2"/>
  <c r="BV56" i="2"/>
  <c r="BW56" i="2"/>
  <c r="BW11" i="2"/>
  <c r="BH55" i="2" s="1"/>
  <c r="CC11" i="2"/>
  <c r="BT55" i="2" s="1"/>
  <c r="BW10" i="2"/>
  <c r="BH54" i="2" s="1"/>
  <c r="CC10" i="2"/>
  <c r="BT54" i="2" s="1"/>
  <c r="BZ11" i="2"/>
  <c r="BN55" i="2" s="1"/>
  <c r="BQ9" i="2"/>
  <c r="BM9" i="2" l="1"/>
  <c r="AG9" i="2" l="1"/>
  <c r="AO9" i="2" s="1"/>
  <c r="AW9" i="2" s="1"/>
  <c r="AS9" i="2" l="1"/>
  <c r="L25" i="2" s="1"/>
  <c r="BR9" i="2"/>
  <c r="BW25" i="2" s="1"/>
  <c r="BW24" i="2" s="1"/>
  <c r="V25" i="2"/>
  <c r="L30" i="2" l="1"/>
  <c r="C36" i="2" s="1"/>
  <c r="BW26" i="2"/>
  <c r="CC9" i="2"/>
  <c r="BT53" i="2" s="1"/>
  <c r="BZ9" i="2"/>
  <c r="BN53" i="2" s="1"/>
  <c r="BW9" i="2"/>
  <c r="BH53" i="2" s="1"/>
  <c r="Q25" i="2"/>
  <c r="BU57" i="2" l="1"/>
  <c r="BV57" i="2"/>
  <c r="BU55" i="2"/>
  <c r="BV55" i="2"/>
  <c r="BI59" i="2"/>
  <c r="BO59" i="2"/>
  <c r="BJ59" i="2"/>
  <c r="BP59" i="2"/>
  <c r="BI58" i="2"/>
  <c r="BO58" i="2"/>
  <c r="BU58" i="2"/>
  <c r="BW58" i="2" s="1"/>
  <c r="BP58" i="2"/>
  <c r="BV58" i="2"/>
  <c r="BJ58" i="2"/>
  <c r="BU53" i="2"/>
  <c r="BI57" i="2"/>
  <c r="BO57" i="2"/>
  <c r="BJ57" i="2"/>
  <c r="BP57" i="2"/>
  <c r="BV53" i="2"/>
  <c r="BO56" i="2"/>
  <c r="BI56" i="2"/>
  <c r="BO53" i="2"/>
  <c r="BI53" i="2"/>
  <c r="BO55" i="2"/>
  <c r="BI55" i="2"/>
  <c r="BO54" i="2"/>
  <c r="BU54" i="2"/>
  <c r="BI54" i="2"/>
  <c r="BP56" i="2"/>
  <c r="BJ53" i="2"/>
  <c r="BP55" i="2"/>
  <c r="BJ56" i="2"/>
  <c r="BJ55" i="2"/>
  <c r="BP53" i="2"/>
  <c r="BP54" i="2"/>
  <c r="BV54" i="2"/>
  <c r="BJ54" i="2"/>
  <c r="BN61" i="2"/>
  <c r="BT61" i="2"/>
  <c r="BH61" i="2"/>
  <c r="L28" i="2"/>
  <c r="V26" i="2"/>
  <c r="L26" i="2"/>
  <c r="Q26" i="2"/>
  <c r="L29" i="2"/>
  <c r="Q28" i="2"/>
  <c r="Q29" i="2"/>
  <c r="V28" i="2"/>
  <c r="V29" i="2"/>
  <c r="BW57" i="2" l="1"/>
  <c r="BW55" i="2"/>
  <c r="BK59" i="2"/>
  <c r="BQ59" i="2"/>
  <c r="BQ58" i="2"/>
  <c r="BK58" i="2"/>
  <c r="BQ57" i="2"/>
  <c r="BW53" i="2"/>
  <c r="BK57" i="2"/>
  <c r="BW54" i="2"/>
  <c r="BQ54" i="2"/>
  <c r="BK53" i="2"/>
  <c r="BQ53" i="2"/>
  <c r="BK55" i="2"/>
  <c r="BK56" i="2"/>
  <c r="BK54" i="2"/>
  <c r="BQ55" i="2"/>
  <c r="BQ56" i="2"/>
  <c r="BO61" i="2"/>
  <c r="BV61" i="2"/>
  <c r="BI61" i="2"/>
  <c r="BU61" i="2"/>
  <c r="BJ61" i="2"/>
  <c r="BP61" i="2"/>
  <c r="L31" i="2"/>
  <c r="L32" i="2" s="1"/>
  <c r="Q31" i="2"/>
  <c r="Q32" i="2" s="1"/>
  <c r="V31" i="2"/>
  <c r="V32" i="2" s="1"/>
  <c r="BW61" i="2" l="1"/>
  <c r="BQ61" i="2"/>
  <c r="BK61" i="2"/>
  <c r="Q33" i="2"/>
  <c r="Q34" i="2" s="1"/>
  <c r="V33" i="2"/>
  <c r="V34" i="2" s="1"/>
  <c r="L33" i="2"/>
  <c r="L34" i="2" s="1"/>
  <c r="BX55" i="2" l="1"/>
  <c r="BX57" i="2"/>
  <c r="BY57" i="2"/>
  <c r="S21" i="2"/>
  <c r="BL59" i="2"/>
  <c r="BM59" i="2"/>
  <c r="BR59" i="2"/>
  <c r="BS59" i="2"/>
  <c r="BL57" i="2"/>
  <c r="BL58" i="2"/>
  <c r="BM58" i="2"/>
  <c r="BR57" i="2"/>
  <c r="BR58" i="2"/>
  <c r="BS58" i="2"/>
  <c r="BX58" i="2"/>
  <c r="BY58" i="2"/>
  <c r="BX53" i="2"/>
  <c r="BY53" i="2" s="1"/>
  <c r="BL56" i="2"/>
  <c r="BM56" i="2" s="1"/>
  <c r="BL53" i="2"/>
  <c r="BM53" i="2" s="1"/>
  <c r="BL55" i="2"/>
  <c r="BM55" i="2" s="1"/>
  <c r="BL54" i="2"/>
  <c r="BM54" i="2" s="1"/>
  <c r="BR56" i="2"/>
  <c r="BS56" i="2" s="1"/>
  <c r="BR53" i="2"/>
  <c r="BS53" i="2" s="1"/>
  <c r="BR55" i="2"/>
  <c r="BS55" i="2" s="1"/>
  <c r="BR54" i="2"/>
  <c r="BS54" i="2" s="1"/>
  <c r="BX54" i="2"/>
  <c r="BY54" i="2" s="1"/>
  <c r="BM57" i="2"/>
  <c r="BS57" i="2"/>
  <c r="BY56" i="2"/>
  <c r="BY55" i="2"/>
  <c r="S22" i="2" l="1"/>
  <c r="G69" i="2"/>
  <c r="G70" i="2"/>
  <c r="BZ59" i="2"/>
  <c r="I59" i="2" s="1"/>
  <c r="BZ58" i="2"/>
  <c r="I58" i="2" s="1"/>
  <c r="BZ53" i="2"/>
  <c r="I53" i="2" s="1"/>
  <c r="BZ56" i="2"/>
  <c r="I56" i="2" s="1"/>
  <c r="BZ54" i="2"/>
  <c r="I54" i="2" s="1"/>
  <c r="BZ55" i="2"/>
  <c r="I55" i="2" s="1"/>
  <c r="BZ57" i="2"/>
  <c r="I57" i="2" s="1"/>
  <c r="S52" i="2"/>
  <c r="U60" i="2" s="1"/>
  <c r="G71" i="2"/>
  <c r="G72" i="2" s="1"/>
  <c r="G73" i="2" s="1"/>
  <c r="G74" i="2" s="1"/>
  <c r="G75" i="2" s="1"/>
  <c r="G76" i="2" s="1"/>
  <c r="G77" i="2" s="1"/>
  <c r="BX61" i="2"/>
  <c r="BY61" i="2"/>
  <c r="BR61" i="2"/>
  <c r="BS61" i="2"/>
  <c r="BM61" i="2"/>
  <c r="BL61" i="2"/>
  <c r="G78" i="2" l="1"/>
  <c r="BZ61" i="2"/>
  <c r="I61" i="2"/>
  <c r="Y60" i="2" l="1"/>
  <c r="R6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hoken000n</author>
  </authors>
  <commentList>
    <comment ref="AA9" authorId="0" shapeId="0" xr:uid="{00000000-0006-0000-0000-000001000000}">
      <text>
        <r>
          <rPr>
            <sz val="9"/>
            <color indexed="81"/>
            <rFont val="MS P ゴシック"/>
            <family val="3"/>
            <charset val="128"/>
          </rPr>
          <t>【給与収入850万円以上】
介護・子育て世帯
　・本人が特別障がい者
　・23歳未満の扶養親族がいる
　・同一生計配偶者または扶養親族が特別障がい者</t>
        </r>
      </text>
    </comment>
    <comment ref="AA10" authorId="0" shapeId="0" xr:uid="{00000000-0006-0000-0000-000002000000}">
      <text>
        <r>
          <rPr>
            <sz val="9"/>
            <color indexed="81"/>
            <rFont val="MS P ゴシック"/>
            <family val="3"/>
            <charset val="128"/>
          </rPr>
          <t>【給与収入850万円以上】
介護・子育て世帯
　・本人が特別障がい者
　・23歳未満の扶養親族がいる
　・同一生計配偶者または扶養親族が特別障がい者</t>
        </r>
      </text>
    </comment>
    <comment ref="AA11" authorId="0" shapeId="0" xr:uid="{00000000-0006-0000-0000-000003000000}">
      <text>
        <r>
          <rPr>
            <sz val="9"/>
            <color indexed="81"/>
            <rFont val="MS P ゴシック"/>
            <family val="3"/>
            <charset val="128"/>
          </rPr>
          <t>【給与収入850万円以上】
介護・子育て世帯
　・本人が特別障がい者
　・23歳未満の扶養親族がいる
　・同一生計配偶者または扶養親族が特別障がい者</t>
        </r>
      </text>
    </comment>
    <comment ref="AA12" authorId="0" shapeId="0" xr:uid="{00000000-0006-0000-0000-000004000000}">
      <text>
        <r>
          <rPr>
            <sz val="9"/>
            <color indexed="81"/>
            <rFont val="MS P ゴシック"/>
            <family val="3"/>
            <charset val="128"/>
          </rPr>
          <t>【給与収入850万円以上】
介護・子育て世帯
　・本人が特別障がい者
　・23歳未満の扶養親族がいる
　・同一生計配偶者または扶養親族が特別障がい者</t>
        </r>
      </text>
    </comment>
    <comment ref="AA13" authorId="0" shapeId="0" xr:uid="{00000000-0006-0000-0000-000005000000}">
      <text>
        <r>
          <rPr>
            <sz val="9"/>
            <color indexed="81"/>
            <rFont val="MS P ゴシック"/>
            <family val="3"/>
            <charset val="128"/>
          </rPr>
          <t>【給与収入850万円以上】
介護・子育て世帯
　・本人が特別障がい者
　・23歳未満の扶養親族がいる
　・同一生計配偶者または扶養親族が特別障がい者</t>
        </r>
      </text>
    </comment>
    <comment ref="AA14" authorId="0" shapeId="0" xr:uid="{00000000-0006-0000-0000-000006000000}">
      <text>
        <r>
          <rPr>
            <sz val="9"/>
            <color indexed="81"/>
            <rFont val="MS P ゴシック"/>
            <family val="3"/>
            <charset val="128"/>
          </rPr>
          <t>【給与収入850万円以上】
介護・子育て世帯
　・本人が特別障がい者
　・23歳未満の扶養親族がいる
　・同一生計配偶者または扶養親族が特別障がい者</t>
        </r>
      </text>
    </comment>
    <comment ref="AA15" authorId="0" shapeId="0" xr:uid="{00000000-0006-0000-0000-000007000000}">
      <text>
        <r>
          <rPr>
            <sz val="9"/>
            <color indexed="81"/>
            <rFont val="MS P ゴシック"/>
            <family val="3"/>
            <charset val="128"/>
          </rPr>
          <t>【給与収入850万円以上】
介護・子育て世帯
　・本人が特別障がい者
　・23歳未満の扶養親族がいる
　・同一生計配偶者または扶養親族が特別障がい者</t>
        </r>
      </text>
    </comment>
    <comment ref="AA16" authorId="0" shapeId="0" xr:uid="{00000000-0006-0000-0000-000008000000}">
      <text>
        <r>
          <rPr>
            <sz val="9"/>
            <color indexed="81"/>
            <rFont val="MS P ゴシック"/>
            <family val="3"/>
            <charset val="128"/>
          </rPr>
          <t>【給与収入850万円以上】
介護・子育て世帯
　・本人が特別障がい者
　・23歳未満の扶養親族がいる
　・同一生計配偶者または扶養親族が特別障がい者</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hoken000n</author>
  </authors>
  <commentList>
    <comment ref="AB9" authorId="0" shapeId="0" xr:uid="{00000000-0006-0000-0100-000001000000}">
      <text>
        <r>
          <rPr>
            <sz val="9"/>
            <color indexed="81"/>
            <rFont val="MS P ゴシック"/>
            <family val="3"/>
            <charset val="128"/>
          </rPr>
          <t>【給与収入850万円以上】
介護・子育て世帯
　・本人が特別障がい者
　・23歳未満の扶養親族がいる
　・同一生計配偶者または扶養親族が特別障がい者</t>
        </r>
      </text>
    </comment>
    <comment ref="AB10" authorId="0" shapeId="0" xr:uid="{00000000-0006-0000-0100-000002000000}">
      <text>
        <r>
          <rPr>
            <sz val="9"/>
            <color indexed="81"/>
            <rFont val="MS P ゴシック"/>
            <family val="3"/>
            <charset val="128"/>
          </rPr>
          <t>【給与収入850万円以上】
介護・子育て世帯
　・本人が特別障がい者
　・23歳未満の扶養親族がいる
　・同一生計配偶者または扶養親族が特別障がい者</t>
        </r>
      </text>
    </comment>
    <comment ref="AB11" authorId="0" shapeId="0" xr:uid="{00000000-0006-0000-0100-000003000000}">
      <text>
        <r>
          <rPr>
            <sz val="9"/>
            <color indexed="81"/>
            <rFont val="MS P ゴシック"/>
            <family val="3"/>
            <charset val="128"/>
          </rPr>
          <t>【給与収入850万円以上】
介護・子育て世帯
　・本人が特別障がい者
　・23歳未満の扶養親族がいる
　・同一生計配偶者または扶養親族が特別障がい者</t>
        </r>
      </text>
    </comment>
    <comment ref="AB12" authorId="0" shapeId="0" xr:uid="{00000000-0006-0000-0100-000004000000}">
      <text>
        <r>
          <rPr>
            <sz val="9"/>
            <color indexed="81"/>
            <rFont val="MS P ゴシック"/>
            <family val="3"/>
            <charset val="128"/>
          </rPr>
          <t>【給与収入850万円以上】
介護・子育て世帯
　・本人が特別障がい者
　・23歳未満の扶養親族がいる
　・同一生計配偶者または扶養親族が特別障がい者</t>
        </r>
      </text>
    </comment>
    <comment ref="AB13" authorId="0" shapeId="0" xr:uid="{00000000-0006-0000-0100-000005000000}">
      <text>
        <r>
          <rPr>
            <sz val="9"/>
            <color indexed="81"/>
            <rFont val="MS P ゴシック"/>
            <family val="3"/>
            <charset val="128"/>
          </rPr>
          <t>【給与収入850万円以上】
介護・子育て世帯
　・本人が特別障がい者
　・23歳未満の扶養親族がいる
　・同一生計配偶者または扶養親族が特別障がい者</t>
        </r>
      </text>
    </comment>
    <comment ref="AB14" authorId="0" shapeId="0" xr:uid="{00000000-0006-0000-0100-000006000000}">
      <text>
        <r>
          <rPr>
            <sz val="9"/>
            <color indexed="81"/>
            <rFont val="MS P ゴシック"/>
            <family val="3"/>
            <charset val="128"/>
          </rPr>
          <t>【給与収入850万円以上】
介護・子育て世帯
　・本人が特別障がい者
　・23歳未満の扶養親族がいる
　・同一生計配偶者または扶養親族が特別障がい者</t>
        </r>
      </text>
    </comment>
    <comment ref="AB15" authorId="0" shapeId="0" xr:uid="{00000000-0006-0000-0100-000007000000}">
      <text>
        <r>
          <rPr>
            <sz val="9"/>
            <color indexed="81"/>
            <rFont val="MS P ゴシック"/>
            <family val="3"/>
            <charset val="128"/>
          </rPr>
          <t>【給与収入850万円以上】
介護・子育て世帯
　・本人が特別障がい者
　・23歳未満の扶養親族がいる
　・同一生計配偶者または扶養親族が特別障がい者</t>
        </r>
      </text>
    </comment>
    <comment ref="AB16" authorId="0" shapeId="0" xr:uid="{00000000-0006-0000-0100-000008000000}">
      <text>
        <r>
          <rPr>
            <sz val="9"/>
            <color indexed="81"/>
            <rFont val="MS P ゴシック"/>
            <family val="3"/>
            <charset val="128"/>
          </rPr>
          <t>【給与収入850万円以上】
介護・子育て世帯
　・本人が特別障がい者
　・23歳未満の扶養親族がいる
　・同一生計配偶者または扶養親族が特別障がい者</t>
        </r>
      </text>
    </comment>
  </commentList>
</comments>
</file>

<file path=xl/sharedStrings.xml><?xml version="1.0" encoding="utf-8"?>
<sst xmlns="http://schemas.openxmlformats.org/spreadsheetml/2006/main" count="526" uniqueCount="382">
  <si>
    <t>③</t>
    <phoneticPr fontId="3"/>
  </si>
  <si>
    <t>国民健康保険税の試算表（年額）</t>
    <rPh sb="0" eb="2">
      <t>コクミン</t>
    </rPh>
    <rPh sb="2" eb="4">
      <t>ケンコウ</t>
    </rPh>
    <rPh sb="4" eb="6">
      <t>ホケン</t>
    </rPh>
    <rPh sb="6" eb="7">
      <t>ゼイ</t>
    </rPh>
    <rPh sb="8" eb="11">
      <t>シサンヒョウ</t>
    </rPh>
    <rPh sb="12" eb="14">
      <t>ネンガク</t>
    </rPh>
    <phoneticPr fontId="3"/>
  </si>
  <si>
    <t>所得割率</t>
    <rPh sb="0" eb="2">
      <t>ショトク</t>
    </rPh>
    <rPh sb="2" eb="3">
      <t>ワリ</t>
    </rPh>
    <rPh sb="3" eb="4">
      <t>リツ</t>
    </rPh>
    <phoneticPr fontId="3"/>
  </si>
  <si>
    <t>均等割額</t>
    <rPh sb="0" eb="3">
      <t>キントウワリ</t>
    </rPh>
    <rPh sb="3" eb="4">
      <t>ガク</t>
    </rPh>
    <phoneticPr fontId="3"/>
  </si>
  <si>
    <t>平等割額</t>
    <rPh sb="0" eb="2">
      <t>ビョウドウ</t>
    </rPh>
    <rPh sb="2" eb="3">
      <t>ワリ</t>
    </rPh>
    <rPh sb="3" eb="4">
      <t>ガク</t>
    </rPh>
    <phoneticPr fontId="3"/>
  </si>
  <si>
    <t>賦課限度額</t>
    <rPh sb="0" eb="2">
      <t>フカ</t>
    </rPh>
    <rPh sb="2" eb="4">
      <t>ゲンド</t>
    </rPh>
    <rPh sb="4" eb="5">
      <t>ガク</t>
    </rPh>
    <phoneticPr fontId="3"/>
  </si>
  <si>
    <t>0歳～39歳</t>
    <rPh sb="1" eb="2">
      <t>サイ</t>
    </rPh>
    <rPh sb="5" eb="6">
      <t>サイ</t>
    </rPh>
    <phoneticPr fontId="3"/>
  </si>
  <si>
    <t>給与</t>
    <rPh sb="0" eb="2">
      <t>キュウヨ</t>
    </rPh>
    <phoneticPr fontId="3"/>
  </si>
  <si>
    <t>医療</t>
    <rPh sb="0" eb="2">
      <t>イリョウ</t>
    </rPh>
    <phoneticPr fontId="3"/>
  </si>
  <si>
    <t>40歳～64歳</t>
    <rPh sb="2" eb="3">
      <t>サイ</t>
    </rPh>
    <rPh sb="6" eb="7">
      <t>サイ</t>
    </rPh>
    <phoneticPr fontId="3"/>
  </si>
  <si>
    <t>1.加入期間を選択してください。</t>
    <rPh sb="2" eb="4">
      <t>カニュウ</t>
    </rPh>
    <rPh sb="4" eb="6">
      <t>キカン</t>
    </rPh>
    <rPh sb="7" eb="9">
      <t>センタク</t>
    </rPh>
    <phoneticPr fontId="3"/>
  </si>
  <si>
    <t>支援金</t>
    <rPh sb="0" eb="3">
      <t>シエンキン</t>
    </rPh>
    <phoneticPr fontId="3"/>
  </si>
  <si>
    <t>65歳～74歳</t>
    <rPh sb="2" eb="3">
      <t>サイ</t>
    </rPh>
    <rPh sb="6" eb="7">
      <t>サイ</t>
    </rPh>
    <phoneticPr fontId="3"/>
  </si>
  <si>
    <t>12ケ月</t>
    <rPh sb="2" eb="4">
      <t>カゲツ</t>
    </rPh>
    <phoneticPr fontId="3"/>
  </si>
  <si>
    <t>介護</t>
    <rPh sb="0" eb="2">
      <t>カイゴ</t>
    </rPh>
    <phoneticPr fontId="3"/>
  </si>
  <si>
    <t>2.加入者の年齢区分を選択し、各収入金額・所得金額を入力してください。</t>
    <rPh sb="2" eb="5">
      <t>カニュウシャ</t>
    </rPh>
    <rPh sb="6" eb="8">
      <t>ネンレイ</t>
    </rPh>
    <rPh sb="8" eb="10">
      <t>クブン</t>
    </rPh>
    <rPh sb="11" eb="13">
      <t>センタク</t>
    </rPh>
    <rPh sb="15" eb="16">
      <t>カク</t>
    </rPh>
    <rPh sb="16" eb="18">
      <t>シュウニュウ</t>
    </rPh>
    <rPh sb="18" eb="20">
      <t>キンガク</t>
    </rPh>
    <rPh sb="21" eb="23">
      <t>ショトク</t>
    </rPh>
    <rPh sb="23" eb="25">
      <t>キンガク</t>
    </rPh>
    <rPh sb="26" eb="28">
      <t>ニュウリョク</t>
    </rPh>
    <phoneticPr fontId="3"/>
  </si>
  <si>
    <t>氏　名</t>
    <rPh sb="0" eb="1">
      <t>ウジ</t>
    </rPh>
    <rPh sb="2" eb="3">
      <t>メイ</t>
    </rPh>
    <phoneticPr fontId="3"/>
  </si>
  <si>
    <t>給与収入</t>
    <rPh sb="0" eb="2">
      <t>キュウヨ</t>
    </rPh>
    <rPh sb="2" eb="4">
      <t>シュウニュウ</t>
    </rPh>
    <phoneticPr fontId="3"/>
  </si>
  <si>
    <t>年金収入</t>
    <rPh sb="0" eb="2">
      <t>ネンキン</t>
    </rPh>
    <rPh sb="2" eb="4">
      <t>シュウニュウ</t>
    </rPh>
    <phoneticPr fontId="3"/>
  </si>
  <si>
    <t>その他の所得</t>
    <rPh sb="2" eb="3">
      <t>タ</t>
    </rPh>
    <rPh sb="4" eb="6">
      <t>ショトク</t>
    </rPh>
    <phoneticPr fontId="3"/>
  </si>
  <si>
    <t>非自発</t>
    <rPh sb="0" eb="1">
      <t>ヒ</t>
    </rPh>
    <rPh sb="1" eb="3">
      <t>ジハツ</t>
    </rPh>
    <phoneticPr fontId="3"/>
  </si>
  <si>
    <t>擬主</t>
    <rPh sb="0" eb="1">
      <t>ギ</t>
    </rPh>
    <rPh sb="1" eb="2">
      <t>ヌシ</t>
    </rPh>
    <phoneticPr fontId="3"/>
  </si>
  <si>
    <t>給与所得</t>
    <rPh sb="0" eb="2">
      <t>キュウヨ</t>
    </rPh>
    <rPh sb="2" eb="4">
      <t>ショトク</t>
    </rPh>
    <phoneticPr fontId="3"/>
  </si>
  <si>
    <t>年金所得</t>
    <rPh sb="0" eb="2">
      <t>ネンキン</t>
    </rPh>
    <rPh sb="2" eb="4">
      <t>ショトク</t>
    </rPh>
    <phoneticPr fontId="3"/>
  </si>
  <si>
    <t>合計所得</t>
    <rPh sb="0" eb="2">
      <t>ゴウケイ</t>
    </rPh>
    <rPh sb="2" eb="4">
      <t>ショトク</t>
    </rPh>
    <phoneticPr fontId="3"/>
  </si>
  <si>
    <t>算定基礎額</t>
    <rPh sb="0" eb="2">
      <t>サンテイ</t>
    </rPh>
    <rPh sb="2" eb="4">
      <t>キソ</t>
    </rPh>
    <rPh sb="4" eb="5">
      <t>ガク</t>
    </rPh>
    <phoneticPr fontId="3"/>
  </si>
  <si>
    <t>年金</t>
    <rPh sb="0" eb="2">
      <t>ネンキン</t>
    </rPh>
    <phoneticPr fontId="3"/>
  </si>
  <si>
    <t>所得者</t>
    <rPh sb="0" eb="2">
      <t>ショトク</t>
    </rPh>
    <rPh sb="2" eb="3">
      <t>シャ</t>
    </rPh>
    <phoneticPr fontId="3"/>
  </si>
  <si>
    <t>軽判人数</t>
    <rPh sb="0" eb="1">
      <t>ケイ</t>
    </rPh>
    <rPh sb="1" eb="2">
      <t>ハン</t>
    </rPh>
    <rPh sb="2" eb="4">
      <t>ニンズウ</t>
    </rPh>
    <phoneticPr fontId="3"/>
  </si>
  <si>
    <t>給与30％</t>
    <rPh sb="0" eb="2">
      <t>キュウヨ</t>
    </rPh>
    <phoneticPr fontId="3"/>
  </si>
  <si>
    <t>調整控除</t>
    <rPh sb="0" eb="2">
      <t>チョウセイ</t>
    </rPh>
    <rPh sb="2" eb="4">
      <t>コウジョ</t>
    </rPh>
    <phoneticPr fontId="3"/>
  </si>
  <si>
    <t>軽判所得</t>
    <rPh sb="0" eb="1">
      <t>ケイ</t>
    </rPh>
    <rPh sb="1" eb="2">
      <t>ハン</t>
    </rPh>
    <rPh sb="2" eb="4">
      <t>ショトク</t>
    </rPh>
    <phoneticPr fontId="3"/>
  </si>
  <si>
    <t>医療所得割</t>
    <rPh sb="0" eb="2">
      <t>イリョウ</t>
    </rPh>
    <rPh sb="2" eb="4">
      <t>ショトク</t>
    </rPh>
    <rPh sb="4" eb="5">
      <t>ワリ</t>
    </rPh>
    <phoneticPr fontId="3"/>
  </si>
  <si>
    <t>医療均等割</t>
    <rPh sb="0" eb="2">
      <t>イリョウ</t>
    </rPh>
    <rPh sb="2" eb="5">
      <t>キントウワリ</t>
    </rPh>
    <phoneticPr fontId="3"/>
  </si>
  <si>
    <t>医療平等割</t>
    <rPh sb="0" eb="2">
      <t>イリョウ</t>
    </rPh>
    <rPh sb="2" eb="4">
      <t>ビョウドウ</t>
    </rPh>
    <rPh sb="4" eb="5">
      <t>ワリ</t>
    </rPh>
    <phoneticPr fontId="3"/>
  </si>
  <si>
    <t>支援所得割</t>
    <rPh sb="0" eb="2">
      <t>シエン</t>
    </rPh>
    <rPh sb="2" eb="4">
      <t>ショトク</t>
    </rPh>
    <rPh sb="4" eb="5">
      <t>ワリ</t>
    </rPh>
    <phoneticPr fontId="3"/>
  </si>
  <si>
    <t>支援均等割</t>
    <rPh sb="0" eb="2">
      <t>シエン</t>
    </rPh>
    <rPh sb="2" eb="5">
      <t>キントウワリ</t>
    </rPh>
    <phoneticPr fontId="3"/>
  </si>
  <si>
    <t>支援平等割</t>
    <rPh sb="0" eb="2">
      <t>シエン</t>
    </rPh>
    <rPh sb="2" eb="4">
      <t>ビョウドウ</t>
    </rPh>
    <rPh sb="4" eb="5">
      <t>ワリ</t>
    </rPh>
    <phoneticPr fontId="3"/>
  </si>
  <si>
    <t>介護所得割</t>
    <rPh sb="0" eb="2">
      <t>カイゴ</t>
    </rPh>
    <rPh sb="2" eb="4">
      <t>ショトク</t>
    </rPh>
    <rPh sb="4" eb="5">
      <t>ワリ</t>
    </rPh>
    <phoneticPr fontId="3"/>
  </si>
  <si>
    <t>介護均等割</t>
    <rPh sb="0" eb="2">
      <t>カイゴ</t>
    </rPh>
    <rPh sb="2" eb="5">
      <t>キントウワリ</t>
    </rPh>
    <phoneticPr fontId="3"/>
  </si>
  <si>
    <t>介護平等割</t>
    <rPh sb="0" eb="2">
      <t>カイゴ</t>
    </rPh>
    <rPh sb="2" eb="4">
      <t>ビョウドウ</t>
    </rPh>
    <rPh sb="4" eb="5">
      <t>ワリ</t>
    </rPh>
    <phoneticPr fontId="3"/>
  </si>
  <si>
    <t>11ケ月</t>
    <rPh sb="2" eb="4">
      <t>カゲツ</t>
    </rPh>
    <phoneticPr fontId="3"/>
  </si>
  <si>
    <t>①</t>
    <phoneticPr fontId="3"/>
  </si>
  <si>
    <t>10ケ月</t>
    <rPh sb="2" eb="4">
      <t>カゲツ</t>
    </rPh>
    <phoneticPr fontId="3"/>
  </si>
  <si>
    <t>②</t>
    <phoneticPr fontId="3"/>
  </si>
  <si>
    <t>9ケ月</t>
    <rPh sb="1" eb="3">
      <t>カゲツ</t>
    </rPh>
    <phoneticPr fontId="3"/>
  </si>
  <si>
    <t>8ケ月</t>
    <rPh sb="1" eb="3">
      <t>カゲツ</t>
    </rPh>
    <phoneticPr fontId="3"/>
  </si>
  <si>
    <t>④</t>
    <phoneticPr fontId="3"/>
  </si>
  <si>
    <t>7ケ月</t>
    <rPh sb="1" eb="3">
      <t>カゲツ</t>
    </rPh>
    <phoneticPr fontId="3"/>
  </si>
  <si>
    <t>⑤</t>
    <phoneticPr fontId="3"/>
  </si>
  <si>
    <t>6ケ月</t>
    <rPh sb="1" eb="3">
      <t>カゲツ</t>
    </rPh>
    <phoneticPr fontId="3"/>
  </si>
  <si>
    <t>⑥</t>
    <phoneticPr fontId="3"/>
  </si>
  <si>
    <t>5ケ月</t>
    <rPh sb="1" eb="3">
      <t>カゲツ</t>
    </rPh>
    <phoneticPr fontId="3"/>
  </si>
  <si>
    <t>⑦</t>
    <phoneticPr fontId="3"/>
  </si>
  <si>
    <t>4ケ月</t>
    <rPh sb="1" eb="3">
      <t>カゲツ</t>
    </rPh>
    <phoneticPr fontId="3"/>
  </si>
  <si>
    <t>⑧</t>
    <phoneticPr fontId="3"/>
  </si>
  <si>
    <t>3ケ月</t>
    <rPh sb="1" eb="3">
      <t>カゲツ</t>
    </rPh>
    <phoneticPr fontId="3"/>
  </si>
  <si>
    <t>2ケ月</t>
    <rPh sb="1" eb="3">
      <t>カゲツ</t>
    </rPh>
    <phoneticPr fontId="3"/>
  </si>
  <si>
    <t>1ケ月</t>
    <rPh sb="1" eb="3">
      <t>カゲツ</t>
    </rPh>
    <phoneticPr fontId="3"/>
  </si>
  <si>
    <t>医療分</t>
    <rPh sb="0" eb="2">
      <t>イリョウ</t>
    </rPh>
    <rPh sb="2" eb="3">
      <t>ブン</t>
    </rPh>
    <phoneticPr fontId="3"/>
  </si>
  <si>
    <t>円</t>
    <rPh sb="0" eb="1">
      <t>エン</t>
    </rPh>
    <phoneticPr fontId="3"/>
  </si>
  <si>
    <t>国民健康保険税内訳</t>
    <rPh sb="0" eb="2">
      <t>コクミン</t>
    </rPh>
    <rPh sb="2" eb="4">
      <t>ケンコウ</t>
    </rPh>
    <rPh sb="4" eb="6">
      <t>ホケン</t>
    </rPh>
    <rPh sb="6" eb="7">
      <t>ゼイ</t>
    </rPh>
    <rPh sb="7" eb="9">
      <t>ウチワケ</t>
    </rPh>
    <phoneticPr fontId="3"/>
  </si>
  <si>
    <t>区　分</t>
    <rPh sb="0" eb="1">
      <t>ク</t>
    </rPh>
    <rPh sb="2" eb="3">
      <t>ブン</t>
    </rPh>
    <phoneticPr fontId="3"/>
  </si>
  <si>
    <t>支援金分</t>
    <rPh sb="0" eb="3">
      <t>シエンキン</t>
    </rPh>
    <rPh sb="3" eb="4">
      <t>ブン</t>
    </rPh>
    <phoneticPr fontId="3"/>
  </si>
  <si>
    <t>介護分</t>
    <rPh sb="0" eb="2">
      <t>カイゴ</t>
    </rPh>
    <rPh sb="2" eb="3">
      <t>ブン</t>
    </rPh>
    <phoneticPr fontId="3"/>
  </si>
  <si>
    <t>×</t>
    <phoneticPr fontId="3"/>
  </si>
  <si>
    <t>① 所得割算定基礎額</t>
    <rPh sb="2" eb="4">
      <t>ショトク</t>
    </rPh>
    <rPh sb="4" eb="5">
      <t>ワリ</t>
    </rPh>
    <rPh sb="5" eb="7">
      <t>サンテイ</t>
    </rPh>
    <rPh sb="7" eb="9">
      <t>キソ</t>
    </rPh>
    <rPh sb="9" eb="10">
      <t>ガク</t>
    </rPh>
    <phoneticPr fontId="3"/>
  </si>
  <si>
    <t>② 所得割額</t>
    <rPh sb="2" eb="4">
      <t>ショトク</t>
    </rPh>
    <rPh sb="4" eb="5">
      <t>ワリ</t>
    </rPh>
    <rPh sb="5" eb="6">
      <t>ガク</t>
    </rPh>
    <phoneticPr fontId="3"/>
  </si>
  <si>
    <t>③ 賦課人数</t>
    <rPh sb="2" eb="4">
      <t>フカ</t>
    </rPh>
    <rPh sb="4" eb="6">
      <t>ニンズウ</t>
    </rPh>
    <phoneticPr fontId="3"/>
  </si>
  <si>
    <t>人</t>
    <rPh sb="0" eb="1">
      <t>ヒト</t>
    </rPh>
    <phoneticPr fontId="3"/>
  </si>
  <si>
    <t>④ 均等割額</t>
    <rPh sb="2" eb="5">
      <t>キントウワリ</t>
    </rPh>
    <rPh sb="5" eb="6">
      <t>ガク</t>
    </rPh>
    <phoneticPr fontId="3"/>
  </si>
  <si>
    <t>⑤ 平等割額</t>
    <rPh sb="2" eb="4">
      <t>ビョウドウ</t>
    </rPh>
    <rPh sb="4" eb="5">
      <t>ワリ</t>
    </rPh>
    <rPh sb="5" eb="6">
      <t>ガク</t>
    </rPh>
    <phoneticPr fontId="3"/>
  </si>
  <si>
    <r>
      <t>⑥ 算定税額</t>
    </r>
    <r>
      <rPr>
        <sz val="12"/>
        <rFont val="HG丸ｺﾞｼｯｸM-PRO"/>
        <family val="3"/>
        <charset val="128"/>
      </rPr>
      <t>（②＋④＋⑤）</t>
    </r>
    <rPh sb="2" eb="4">
      <t>サンテイ</t>
    </rPh>
    <rPh sb="4" eb="6">
      <t>ゼイガク</t>
    </rPh>
    <phoneticPr fontId="3"/>
  </si>
  <si>
    <t>※ あくまで概算額ですので、任意継続等との金額比較の際は十分にご注意ください。</t>
    <rPh sb="6" eb="8">
      <t>ガイサン</t>
    </rPh>
    <rPh sb="8" eb="9">
      <t>ガク</t>
    </rPh>
    <rPh sb="14" eb="16">
      <t>ニンイ</t>
    </rPh>
    <rPh sb="16" eb="18">
      <t>ケイゾク</t>
    </rPh>
    <rPh sb="18" eb="19">
      <t>トウ</t>
    </rPh>
    <rPh sb="21" eb="23">
      <t>キンガク</t>
    </rPh>
    <rPh sb="23" eb="25">
      <t>ヒカク</t>
    </rPh>
    <rPh sb="26" eb="27">
      <t>サイ</t>
    </rPh>
    <rPh sb="28" eb="30">
      <t>ジュウブン</t>
    </rPh>
    <rPh sb="32" eb="34">
      <t>チュウイ</t>
    </rPh>
    <phoneticPr fontId="3"/>
  </si>
  <si>
    <r>
      <t xml:space="preserve">年齢 </t>
    </r>
    <r>
      <rPr>
        <sz val="8"/>
        <rFont val="HG丸ｺﾞｼｯｸM-PRO"/>
        <family val="3"/>
        <charset val="128"/>
      </rPr>
      <t>age</t>
    </r>
    <rPh sb="0" eb="2">
      <t>ネンレイ</t>
    </rPh>
    <phoneticPr fontId="2"/>
  </si>
  <si>
    <t>kr</t>
    <phoneticPr fontId="2"/>
  </si>
  <si>
    <t>kj</t>
    <phoneticPr fontId="2"/>
  </si>
  <si>
    <r>
      <t xml:space="preserve">年金    </t>
    </r>
    <r>
      <rPr>
        <sz val="8"/>
        <rFont val="HG丸ｺﾞｼｯｸM-PRO"/>
        <family val="3"/>
        <charset val="128"/>
      </rPr>
      <t>ns</t>
    </r>
    <rPh sb="0" eb="2">
      <t>ネンキン</t>
    </rPh>
    <phoneticPr fontId="3"/>
  </si>
  <si>
    <r>
      <t xml:space="preserve">給与    </t>
    </r>
    <r>
      <rPr>
        <sz val="8"/>
        <rFont val="HG丸ｺﾞｼｯｸM-PRO"/>
        <family val="3"/>
        <charset val="128"/>
      </rPr>
      <t>ks</t>
    </r>
    <rPh sb="0" eb="2">
      <t>キュウヨ</t>
    </rPh>
    <phoneticPr fontId="3"/>
  </si>
  <si>
    <r>
      <t xml:space="preserve">基礎控除 </t>
    </r>
    <r>
      <rPr>
        <sz val="8"/>
        <rFont val="HG丸ｺﾞｼｯｸM-PRO"/>
        <family val="3"/>
        <charset val="128"/>
      </rPr>
      <t xml:space="preserve"> kiso</t>
    </r>
    <rPh sb="0" eb="2">
      <t>キソ</t>
    </rPh>
    <rPh sb="2" eb="4">
      <t>コウジョ</t>
    </rPh>
    <phoneticPr fontId="3"/>
  </si>
  <si>
    <t>ks_kj</t>
    <phoneticPr fontId="2"/>
  </si>
  <si>
    <t>nr</t>
    <phoneticPr fontId="2"/>
  </si>
  <si>
    <t>nk1</t>
    <phoneticPr fontId="2"/>
  </si>
  <si>
    <t>nk2</t>
    <phoneticPr fontId="2"/>
  </si>
  <si>
    <t>nk3</t>
    <phoneticPr fontId="2"/>
  </si>
  <si>
    <t>簡易給与所得表【R3制度改正版】</t>
    <rPh sb="0" eb="2">
      <t>カンイ</t>
    </rPh>
    <rPh sb="2" eb="4">
      <t>キュウヨ</t>
    </rPh>
    <rPh sb="4" eb="6">
      <t>ショトク</t>
    </rPh>
    <rPh sb="6" eb="7">
      <t>ヒョウ</t>
    </rPh>
    <rPh sb="10" eb="12">
      <t>セイド</t>
    </rPh>
    <rPh sb="12" eb="14">
      <t>カイセイ</t>
    </rPh>
    <rPh sb="14" eb="15">
      <t>バン</t>
    </rPh>
    <phoneticPr fontId="3"/>
  </si>
  <si>
    <t>給与収入合計額</t>
    <rPh sb="0" eb="2">
      <t>キュウヨ</t>
    </rPh>
    <rPh sb="2" eb="4">
      <t>シュウニュウ</t>
    </rPh>
    <rPh sb="4" eb="6">
      <t>ゴウケイ</t>
    </rPh>
    <rPh sb="6" eb="7">
      <t>ガク</t>
    </rPh>
    <phoneticPr fontId="3"/>
  </si>
  <si>
    <t>給与所得金額</t>
    <rPh sb="0" eb="2">
      <t>キュウヨ</t>
    </rPh>
    <rPh sb="2" eb="4">
      <t>ショトク</t>
    </rPh>
    <rPh sb="4" eb="6">
      <t>キンガク</t>
    </rPh>
    <phoneticPr fontId="3"/>
  </si>
  <si>
    <t>から</t>
    <phoneticPr fontId="3"/>
  </si>
  <si>
    <t>まで</t>
    <phoneticPr fontId="3"/>
  </si>
  <si>
    <t>0円</t>
    <rPh sb="1" eb="2">
      <t>エン</t>
    </rPh>
    <phoneticPr fontId="3"/>
  </si>
  <si>
    <t>給与収入－550,000円</t>
    <rPh sb="0" eb="2">
      <t>キュウヨ</t>
    </rPh>
    <rPh sb="2" eb="4">
      <t>シュウニュウ</t>
    </rPh>
    <rPh sb="12" eb="13">
      <t>エン</t>
    </rPh>
    <phoneticPr fontId="3"/>
  </si>
  <si>
    <t>1,069,000円</t>
    <rPh sb="9" eb="10">
      <t>エン</t>
    </rPh>
    <phoneticPr fontId="3"/>
  </si>
  <si>
    <t>1,070,000円</t>
    <rPh sb="9" eb="10">
      <t>エン</t>
    </rPh>
    <phoneticPr fontId="3"/>
  </si>
  <si>
    <t>1,072,000円</t>
    <rPh sb="9" eb="10">
      <t>エン</t>
    </rPh>
    <phoneticPr fontId="3"/>
  </si>
  <si>
    <t>1,074,000円</t>
    <rPh sb="9" eb="10">
      <t>エン</t>
    </rPh>
    <phoneticPr fontId="3"/>
  </si>
  <si>
    <t>給与収入÷4</t>
    <rPh sb="0" eb="2">
      <t>キュウヨ</t>
    </rPh>
    <rPh sb="2" eb="4">
      <t>シュウニュウ</t>
    </rPh>
    <phoneticPr fontId="3"/>
  </si>
  <si>
    <t>（A)×2.4＋100,000円</t>
    <rPh sb="15" eb="16">
      <t>エン</t>
    </rPh>
    <phoneticPr fontId="3"/>
  </si>
  <si>
    <t>（千円未満切捨て）</t>
    <rPh sb="1" eb="3">
      <t>センエン</t>
    </rPh>
    <rPh sb="3" eb="5">
      <t>ミマン</t>
    </rPh>
    <rPh sb="5" eb="7">
      <t>キリス</t>
    </rPh>
    <phoneticPr fontId="3"/>
  </si>
  <si>
    <t>（A)×2.8－80,000円</t>
    <rPh sb="14" eb="15">
      <t>エン</t>
    </rPh>
    <phoneticPr fontId="3"/>
  </si>
  <si>
    <t>　　（A）=　,000円</t>
    <rPh sb="11" eb="12">
      <t>エン</t>
    </rPh>
    <phoneticPr fontId="3"/>
  </si>
  <si>
    <t>（A)×3.2－440,000円</t>
    <rPh sb="15" eb="16">
      <t>エン</t>
    </rPh>
    <phoneticPr fontId="3"/>
  </si>
  <si>
    <t>給与収入×0.9－1,100,000円</t>
    <rPh sb="0" eb="2">
      <t>キュウヨ</t>
    </rPh>
    <rPh sb="2" eb="4">
      <t>シュウニュウ</t>
    </rPh>
    <rPh sb="18" eb="19">
      <t>エン</t>
    </rPh>
    <phoneticPr fontId="3"/>
  </si>
  <si>
    <t>給与収入－1,950,000円</t>
    <rPh sb="0" eb="2">
      <t>キュウヨ</t>
    </rPh>
    <rPh sb="2" eb="4">
      <t>シュウニュウ</t>
    </rPh>
    <rPh sb="14" eb="15">
      <t>エン</t>
    </rPh>
    <phoneticPr fontId="3"/>
  </si>
  <si>
    <t>公的年金等所得の計算表【R3制度改正版】</t>
    <rPh sb="0" eb="2">
      <t>コウテキ</t>
    </rPh>
    <rPh sb="2" eb="4">
      <t>ネンキン</t>
    </rPh>
    <rPh sb="4" eb="5">
      <t>トウ</t>
    </rPh>
    <rPh sb="5" eb="7">
      <t>ショトク</t>
    </rPh>
    <rPh sb="8" eb="10">
      <t>ケイサン</t>
    </rPh>
    <rPh sb="10" eb="11">
      <t>ヒョウ</t>
    </rPh>
    <rPh sb="14" eb="16">
      <t>セイド</t>
    </rPh>
    <rPh sb="16" eb="18">
      <t>カイセイ</t>
    </rPh>
    <rPh sb="18" eb="19">
      <t>バン</t>
    </rPh>
    <phoneticPr fontId="3"/>
  </si>
  <si>
    <t>年齢</t>
    <rPh sb="0" eb="2">
      <t>ネンレイ</t>
    </rPh>
    <phoneticPr fontId="3"/>
  </si>
  <si>
    <t>公的年金等の収入金額（A)</t>
    <rPh sb="0" eb="2">
      <t>コウテキ</t>
    </rPh>
    <rPh sb="2" eb="4">
      <t>ネンキン</t>
    </rPh>
    <rPh sb="4" eb="5">
      <t>トウ</t>
    </rPh>
    <rPh sb="6" eb="8">
      <t>シュウニュウ</t>
    </rPh>
    <rPh sb="8" eb="10">
      <t>キンガク</t>
    </rPh>
    <phoneticPr fontId="3"/>
  </si>
  <si>
    <t>公的年金等雑所得の金額：公的年金等雑所得以外の所得にかかる合計所得金額</t>
    <rPh sb="0" eb="2">
      <t>コウテキ</t>
    </rPh>
    <rPh sb="2" eb="4">
      <t>ネンキン</t>
    </rPh>
    <rPh sb="4" eb="5">
      <t>トウ</t>
    </rPh>
    <rPh sb="5" eb="8">
      <t>ザツショトク</t>
    </rPh>
    <rPh sb="9" eb="11">
      <t>キンガク</t>
    </rPh>
    <rPh sb="12" eb="14">
      <t>コウテキ</t>
    </rPh>
    <rPh sb="14" eb="16">
      <t>ネンキン</t>
    </rPh>
    <rPh sb="16" eb="17">
      <t>トウ</t>
    </rPh>
    <rPh sb="17" eb="20">
      <t>ザツショトク</t>
    </rPh>
    <rPh sb="20" eb="22">
      <t>イガイ</t>
    </rPh>
    <rPh sb="23" eb="25">
      <t>ショトク</t>
    </rPh>
    <rPh sb="29" eb="31">
      <t>ゴウケイ</t>
    </rPh>
    <rPh sb="31" eb="33">
      <t>ショトク</t>
    </rPh>
    <rPh sb="33" eb="35">
      <t>キンガク</t>
    </rPh>
    <phoneticPr fontId="3"/>
  </si>
  <si>
    <t>1,000万円以下</t>
    <rPh sb="5" eb="9">
      <t>マンエンイカ</t>
    </rPh>
    <phoneticPr fontId="3"/>
  </si>
  <si>
    <t>1,000万円超～2,000万円以下</t>
    <rPh sb="5" eb="7">
      <t>マンエン</t>
    </rPh>
    <rPh sb="7" eb="8">
      <t>チョウ</t>
    </rPh>
    <rPh sb="14" eb="16">
      <t>マンエン</t>
    </rPh>
    <rPh sb="16" eb="18">
      <t>イカ</t>
    </rPh>
    <phoneticPr fontId="3"/>
  </si>
  <si>
    <t>2,000万円超</t>
    <rPh sb="5" eb="7">
      <t>マンエン</t>
    </rPh>
    <rPh sb="7" eb="8">
      <t>チョウ</t>
    </rPh>
    <phoneticPr fontId="3"/>
  </si>
  <si>
    <t>130万円以下</t>
    <rPh sb="3" eb="5">
      <t>マンエン</t>
    </rPh>
    <phoneticPr fontId="3"/>
  </si>
  <si>
    <t>（A)－60万円</t>
    <rPh sb="6" eb="8">
      <t>マンエン</t>
    </rPh>
    <phoneticPr fontId="3"/>
  </si>
  <si>
    <t>（A)－50万円</t>
    <rPh sb="6" eb="8">
      <t>マンエン</t>
    </rPh>
    <phoneticPr fontId="3"/>
  </si>
  <si>
    <t>（A)－40万円</t>
    <rPh sb="6" eb="8">
      <t>マンエン</t>
    </rPh>
    <phoneticPr fontId="3"/>
  </si>
  <si>
    <t>130万円超410万円以下</t>
    <rPh sb="3" eb="5">
      <t>マンエン</t>
    </rPh>
    <rPh sb="9" eb="11">
      <t>マンエン</t>
    </rPh>
    <phoneticPr fontId="3"/>
  </si>
  <si>
    <t>（A)×75％－27万5千円</t>
    <rPh sb="10" eb="11">
      <t>マン</t>
    </rPh>
    <rPh sb="12" eb="14">
      <t>センエン</t>
    </rPh>
    <phoneticPr fontId="3"/>
  </si>
  <si>
    <t>（A)×75％－17万5千円</t>
    <rPh sb="10" eb="11">
      <t>マン</t>
    </rPh>
    <rPh sb="12" eb="14">
      <t>センエン</t>
    </rPh>
    <phoneticPr fontId="3"/>
  </si>
  <si>
    <t>（A)×75％－7万5千円</t>
    <rPh sb="9" eb="10">
      <t>マン</t>
    </rPh>
    <rPh sb="11" eb="13">
      <t>センエン</t>
    </rPh>
    <phoneticPr fontId="3"/>
  </si>
  <si>
    <t>410万円超770万円以下</t>
    <rPh sb="3" eb="5">
      <t>マンエン</t>
    </rPh>
    <rPh sb="9" eb="11">
      <t>マンエン</t>
    </rPh>
    <phoneticPr fontId="3"/>
  </si>
  <si>
    <t>（A)×85％－68万5千円</t>
    <rPh sb="10" eb="11">
      <t>マン</t>
    </rPh>
    <rPh sb="12" eb="14">
      <t>センエン</t>
    </rPh>
    <phoneticPr fontId="3"/>
  </si>
  <si>
    <t>（A)×85％－58万5千円</t>
    <rPh sb="10" eb="11">
      <t>マン</t>
    </rPh>
    <rPh sb="12" eb="14">
      <t>センエン</t>
    </rPh>
    <phoneticPr fontId="3"/>
  </si>
  <si>
    <t>（A)×85％－48万5千円</t>
    <rPh sb="10" eb="11">
      <t>マン</t>
    </rPh>
    <rPh sb="12" eb="14">
      <t>センエン</t>
    </rPh>
    <phoneticPr fontId="3"/>
  </si>
  <si>
    <t>770万円超1,000万円以下</t>
    <rPh sb="3" eb="5">
      <t>マンエン</t>
    </rPh>
    <rPh sb="11" eb="13">
      <t>マンエン</t>
    </rPh>
    <phoneticPr fontId="3"/>
  </si>
  <si>
    <t>（A)×95％－145万5千円</t>
    <rPh sb="11" eb="12">
      <t>マン</t>
    </rPh>
    <rPh sb="13" eb="15">
      <t>センエン</t>
    </rPh>
    <phoneticPr fontId="3"/>
  </si>
  <si>
    <t>（A)×95％－135万5千円</t>
    <rPh sb="11" eb="12">
      <t>マン</t>
    </rPh>
    <rPh sb="13" eb="15">
      <t>センエン</t>
    </rPh>
    <phoneticPr fontId="3"/>
  </si>
  <si>
    <t>（A)×95％－125万5千円</t>
    <rPh sb="11" eb="12">
      <t>マン</t>
    </rPh>
    <rPh sb="13" eb="15">
      <t>センエン</t>
    </rPh>
    <phoneticPr fontId="3"/>
  </si>
  <si>
    <t>1,000万円超</t>
    <rPh sb="5" eb="7">
      <t>マンエン</t>
    </rPh>
    <phoneticPr fontId="3"/>
  </si>
  <si>
    <t>（A)－195万5千円</t>
    <rPh sb="7" eb="8">
      <t>マン</t>
    </rPh>
    <rPh sb="9" eb="11">
      <t>センエン</t>
    </rPh>
    <phoneticPr fontId="3"/>
  </si>
  <si>
    <t>（A)－185万5千円</t>
    <rPh sb="7" eb="8">
      <t>マン</t>
    </rPh>
    <rPh sb="9" eb="11">
      <t>センエン</t>
    </rPh>
    <phoneticPr fontId="3"/>
  </si>
  <si>
    <t>（A)－175万5千円</t>
    <rPh sb="7" eb="8">
      <t>マン</t>
    </rPh>
    <rPh sb="9" eb="11">
      <t>センエン</t>
    </rPh>
    <phoneticPr fontId="3"/>
  </si>
  <si>
    <t>330万円以下</t>
    <rPh sb="3" eb="5">
      <t>マンエン</t>
    </rPh>
    <phoneticPr fontId="3"/>
  </si>
  <si>
    <t>（A)－110万円</t>
    <rPh sb="7" eb="9">
      <t>マンエン</t>
    </rPh>
    <phoneticPr fontId="3"/>
  </si>
  <si>
    <t>（A)－100万円</t>
    <rPh sb="7" eb="9">
      <t>マンエン</t>
    </rPh>
    <phoneticPr fontId="3"/>
  </si>
  <si>
    <t>（A)－90万円</t>
    <rPh sb="6" eb="8">
      <t>マンエン</t>
    </rPh>
    <phoneticPr fontId="3"/>
  </si>
  <si>
    <t>330万円超410万円以下</t>
    <rPh sb="3" eb="5">
      <t>マンエン</t>
    </rPh>
    <rPh sb="9" eb="11">
      <t>マンエン</t>
    </rPh>
    <phoneticPr fontId="3"/>
  </si>
  <si>
    <t>（A)×75％－27万5千円</t>
    <phoneticPr fontId="3"/>
  </si>
  <si>
    <t>（A)×75％－17万5千円</t>
    <phoneticPr fontId="3"/>
  </si>
  <si>
    <t>（A)×75％－7万5千円</t>
    <phoneticPr fontId="3"/>
  </si>
  <si>
    <t>（収入850万円以上）</t>
    <rPh sb="1" eb="3">
      <t>シュウニュウ</t>
    </rPh>
    <rPh sb="6" eb="8">
      <t>マンエン</t>
    </rPh>
    <rPh sb="8" eb="10">
      <t>イジョウ</t>
    </rPh>
    <phoneticPr fontId="3"/>
  </si>
  <si>
    <t>d:給与＆年金あり</t>
    <rPh sb="2" eb="4">
      <t>キュウヨ</t>
    </rPh>
    <rPh sb="5" eb="7">
      <t>ネンキン</t>
    </rPh>
    <phoneticPr fontId="3"/>
  </si>
  <si>
    <t>65歳
未満</t>
    <rPh sb="2" eb="3">
      <t>サイ</t>
    </rPh>
    <rPh sb="4" eb="6">
      <t>ミマン</t>
    </rPh>
    <phoneticPr fontId="3"/>
  </si>
  <si>
    <t>65歳
以上</t>
    <rPh sb="2" eb="3">
      <t>サイ</t>
    </rPh>
    <rPh sb="4" eb="6">
      <t>イジョウ</t>
    </rPh>
    <phoneticPr fontId="3"/>
  </si>
  <si>
    <t>年以外所得</t>
    <rPh sb="0" eb="1">
      <t>ネン</t>
    </rPh>
    <rPh sb="1" eb="3">
      <t>イガイ</t>
    </rPh>
    <rPh sb="3" eb="5">
      <t>ショトク</t>
    </rPh>
    <phoneticPr fontId="2"/>
  </si>
  <si>
    <t>軽減人数</t>
    <rPh sb="0" eb="2">
      <t>ケイゲン</t>
    </rPh>
    <rPh sb="2" eb="4">
      <t>ニンズウ</t>
    </rPh>
    <phoneticPr fontId="2"/>
  </si>
  <si>
    <t>給与所得者等</t>
    <rPh sb="0" eb="2">
      <t>キュウヨ</t>
    </rPh>
    <rPh sb="2" eb="4">
      <t>ショトク</t>
    </rPh>
    <rPh sb="4" eb="5">
      <t>シャ</t>
    </rPh>
    <rPh sb="5" eb="6">
      <t>トウ</t>
    </rPh>
    <phoneticPr fontId="2"/>
  </si>
  <si>
    <t>7割</t>
    <rPh sb="1" eb="2">
      <t>ワリ</t>
    </rPh>
    <phoneticPr fontId="2"/>
  </si>
  <si>
    <t>5割</t>
    <rPh sb="1" eb="2">
      <t>ワリ</t>
    </rPh>
    <phoneticPr fontId="2"/>
  </si>
  <si>
    <t>2割</t>
    <rPh sb="1" eb="2">
      <t>ワリ</t>
    </rPh>
    <phoneticPr fontId="2"/>
  </si>
  <si>
    <t>基準額</t>
    <rPh sb="0" eb="2">
      <t>キジュン</t>
    </rPh>
    <rPh sb="2" eb="3">
      <t>ガク</t>
    </rPh>
    <phoneticPr fontId="2"/>
  </si>
  <si>
    <t>軽減</t>
    <rPh sb="0" eb="2">
      <t>ケイゲン</t>
    </rPh>
    <phoneticPr fontId="2"/>
  </si>
  <si>
    <t>軽判所得</t>
    <rPh sb="0" eb="1">
      <t>ケイ</t>
    </rPh>
    <rPh sb="1" eb="2">
      <t>ハン</t>
    </rPh>
    <rPh sb="2" eb="4">
      <t>ショトク</t>
    </rPh>
    <phoneticPr fontId="2"/>
  </si>
  <si>
    <t>　 軽減割合 *</t>
    <rPh sb="2" eb="4">
      <t>ケイゲン</t>
    </rPh>
    <rPh sb="4" eb="6">
      <t>ワリアイ</t>
    </rPh>
    <phoneticPr fontId="3"/>
  </si>
  <si>
    <t>⑦ 限度額超過額</t>
    <rPh sb="2" eb="4">
      <t>ゲンド</t>
    </rPh>
    <rPh sb="4" eb="5">
      <t>ガク</t>
    </rPh>
    <rPh sb="5" eb="7">
      <t>チョウカ</t>
    </rPh>
    <rPh sb="7" eb="8">
      <t>ガク</t>
    </rPh>
    <phoneticPr fontId="3"/>
  </si>
  <si>
    <r>
      <t>⑧ 決定保険税額</t>
    </r>
    <r>
      <rPr>
        <sz val="12"/>
        <rFont val="HG丸ｺﾞｼｯｸM-PRO"/>
        <family val="3"/>
        <charset val="128"/>
      </rPr>
      <t>（⑥－⑦）</t>
    </r>
    <rPh sb="2" eb="4">
      <t>ケッテイ</t>
    </rPh>
    <rPh sb="4" eb="6">
      <t>ホケン</t>
    </rPh>
    <rPh sb="6" eb="7">
      <t>ゼイ</t>
    </rPh>
    <rPh sb="7" eb="8">
      <t>ガク</t>
    </rPh>
    <phoneticPr fontId="3"/>
  </si>
  <si>
    <r>
      <t>⑨ 月割保険税</t>
    </r>
    <r>
      <rPr>
        <sz val="12"/>
        <rFont val="HG丸ｺﾞｼｯｸM-PRO"/>
        <family val="3"/>
        <charset val="128"/>
      </rPr>
      <t>（⑧×月数÷12）</t>
    </r>
    <rPh sb="2" eb="4">
      <t>ツキワリ</t>
    </rPh>
    <rPh sb="4" eb="6">
      <t>ホケン</t>
    </rPh>
    <rPh sb="6" eb="7">
      <t>ゼイ</t>
    </rPh>
    <rPh sb="10" eb="12">
      <t>ツキスウ</t>
    </rPh>
    <phoneticPr fontId="3"/>
  </si>
  <si>
    <t>kg算定基礎額</t>
    <rPh sb="2" eb="4">
      <t>サンテイ</t>
    </rPh>
    <rPh sb="4" eb="6">
      <t>キソ</t>
    </rPh>
    <rPh sb="6" eb="7">
      <t>ガク</t>
    </rPh>
    <phoneticPr fontId="3"/>
  </si>
  <si>
    <t>非err</t>
    <rPh sb="0" eb="1">
      <t>ヒ</t>
    </rPh>
    <phoneticPr fontId="2"/>
  </si>
  <si>
    <t>擬err</t>
    <rPh sb="0" eb="1">
      <t>ギ</t>
    </rPh>
    <phoneticPr fontId="2"/>
  </si>
  <si>
    <t>給与調整</t>
    <rPh sb="0" eb="2">
      <t>キュウヨ</t>
    </rPh>
    <rPh sb="2" eb="4">
      <t>チョウセイ</t>
    </rPh>
    <phoneticPr fontId="3"/>
  </si>
  <si>
    <t>調整控除</t>
    <rPh sb="0" eb="2">
      <t>チョウセイ</t>
    </rPh>
    <rPh sb="2" eb="4">
      <t>コウジョ</t>
    </rPh>
    <phoneticPr fontId="2"/>
  </si>
  <si>
    <t>調整控除1</t>
    <rPh sb="0" eb="2">
      <t>チョウセイ</t>
    </rPh>
    <rPh sb="2" eb="4">
      <t>コウジョ</t>
    </rPh>
    <phoneticPr fontId="2"/>
  </si>
  <si>
    <t>調整控除2</t>
    <rPh sb="0" eb="2">
      <t>チョウセイ</t>
    </rPh>
    <rPh sb="2" eb="4">
      <t>コウジョ</t>
    </rPh>
    <phoneticPr fontId="3"/>
  </si>
  <si>
    <t>給与調控後</t>
    <rPh sb="0" eb="2">
      <t>キュウヨ</t>
    </rPh>
    <rPh sb="2" eb="3">
      <t>チョウ</t>
    </rPh>
    <rPh sb="3" eb="4">
      <t>ヒカエ</t>
    </rPh>
    <rPh sb="4" eb="5">
      <t>ゴ</t>
    </rPh>
    <phoneticPr fontId="2"/>
  </si>
  <si>
    <t>年金a</t>
    <rPh sb="0" eb="2">
      <t>ネンキン</t>
    </rPh>
    <phoneticPr fontId="2"/>
  </si>
  <si>
    <t>年金b</t>
    <rPh sb="0" eb="2">
      <t>ネンキン</t>
    </rPh>
    <phoneticPr fontId="2"/>
  </si>
  <si>
    <t>年金c</t>
    <rPh sb="0" eb="2">
      <t>ネンキン</t>
    </rPh>
    <phoneticPr fontId="2"/>
  </si>
  <si>
    <t>収入-850万円×10％</t>
    <rPh sb="0" eb="2">
      <t>シュウニュウ</t>
    </rPh>
    <rPh sb="6" eb="8">
      <t>マンエン</t>
    </rPh>
    <phoneticPr fontId="2"/>
  </si>
  <si>
    <t>上限</t>
    <phoneticPr fontId="2"/>
  </si>
  <si>
    <t>　左記いずれか</t>
    <rPh sb="1" eb="3">
      <t>サキ</t>
    </rPh>
    <phoneticPr fontId="2"/>
  </si>
  <si>
    <t>150,000円</t>
    <phoneticPr fontId="2"/>
  </si>
  <si>
    <t>100,000円</t>
    <phoneticPr fontId="2"/>
  </si>
  <si>
    <t>両方あり</t>
    <rPh sb="0" eb="2">
      <t>リョウホウ</t>
    </rPh>
    <phoneticPr fontId="3"/>
  </si>
  <si>
    <t>(A)控除後に(B)控除</t>
    <phoneticPr fontId="2"/>
  </si>
  <si>
    <t>調err</t>
    <rPh sb="0" eb="1">
      <t>チョウ</t>
    </rPh>
    <phoneticPr fontId="2"/>
  </si>
  <si>
    <t>※ 下記に該当する場合は、試算結果と実際の保険税が大きく異なる場合があります。</t>
    <rPh sb="2" eb="4">
      <t>カキ</t>
    </rPh>
    <rPh sb="5" eb="7">
      <t>ガイトウ</t>
    </rPh>
    <rPh sb="9" eb="11">
      <t>バアイ</t>
    </rPh>
    <rPh sb="13" eb="15">
      <t>シサン</t>
    </rPh>
    <rPh sb="15" eb="17">
      <t>ケッカ</t>
    </rPh>
    <rPh sb="18" eb="20">
      <t>ジッサイ</t>
    </rPh>
    <rPh sb="21" eb="23">
      <t>ホケン</t>
    </rPh>
    <rPh sb="23" eb="24">
      <t>ゼイ</t>
    </rPh>
    <rPh sb="25" eb="26">
      <t>オオ</t>
    </rPh>
    <rPh sb="28" eb="29">
      <t>コト</t>
    </rPh>
    <rPh sb="31" eb="33">
      <t>バアイ</t>
    </rPh>
    <phoneticPr fontId="2"/>
  </si>
  <si>
    <t>　・年度途中（４月から翌年３月まで）に40歳、65歳、75歳に到達する方がいる。</t>
    <rPh sb="2" eb="4">
      <t>ネンド</t>
    </rPh>
    <rPh sb="4" eb="6">
      <t>トチュウ</t>
    </rPh>
    <rPh sb="8" eb="9">
      <t>ガツ</t>
    </rPh>
    <rPh sb="11" eb="13">
      <t>ヨクネン</t>
    </rPh>
    <rPh sb="14" eb="15">
      <t>ガツ</t>
    </rPh>
    <rPh sb="21" eb="22">
      <t>サイ</t>
    </rPh>
    <rPh sb="25" eb="26">
      <t>サイ</t>
    </rPh>
    <rPh sb="29" eb="30">
      <t>サイ</t>
    </rPh>
    <rPh sb="31" eb="33">
      <t>トウタツ</t>
    </rPh>
    <rPh sb="35" eb="36">
      <t>カタ</t>
    </rPh>
    <phoneticPr fontId="2"/>
  </si>
  <si>
    <t>　・年度途中（４月から翌年３月まで）で国民健康保険に加入・脱退する方がいる。</t>
    <rPh sb="2" eb="4">
      <t>ネンド</t>
    </rPh>
    <rPh sb="4" eb="6">
      <t>トチュウ</t>
    </rPh>
    <rPh sb="8" eb="9">
      <t>ガツ</t>
    </rPh>
    <rPh sb="11" eb="13">
      <t>ヨクネン</t>
    </rPh>
    <rPh sb="14" eb="15">
      <t>ガツ</t>
    </rPh>
    <rPh sb="19" eb="21">
      <t>コクミン</t>
    </rPh>
    <rPh sb="21" eb="23">
      <t>ケンコウ</t>
    </rPh>
    <rPh sb="23" eb="25">
      <t>ホケン</t>
    </rPh>
    <rPh sb="26" eb="28">
      <t>カニュウ</t>
    </rPh>
    <rPh sb="29" eb="31">
      <t>ダッタイ</t>
    </rPh>
    <rPh sb="33" eb="34">
      <t>カタ</t>
    </rPh>
    <phoneticPr fontId="2"/>
  </si>
  <si>
    <t>　・世帯内に後期高齢者医療保険に加入している方がいる。</t>
    <rPh sb="2" eb="4">
      <t>セタイ</t>
    </rPh>
    <rPh sb="4" eb="5">
      <t>ナイ</t>
    </rPh>
    <rPh sb="6" eb="8">
      <t>コウキ</t>
    </rPh>
    <rPh sb="8" eb="11">
      <t>コウレイシャ</t>
    </rPh>
    <rPh sb="11" eb="13">
      <t>イリョウ</t>
    </rPh>
    <rPh sb="13" eb="15">
      <t>ホケン</t>
    </rPh>
    <rPh sb="16" eb="18">
      <t>カニュウ</t>
    </rPh>
    <rPh sb="22" eb="23">
      <t>カタ</t>
    </rPh>
    <phoneticPr fontId="2"/>
  </si>
  <si>
    <t>　・専従者給与を受けている。又は、事業所得の方で専従者控除がある。</t>
    <rPh sb="2" eb="5">
      <t>センジュウシャ</t>
    </rPh>
    <rPh sb="5" eb="7">
      <t>キュウヨ</t>
    </rPh>
    <rPh sb="8" eb="9">
      <t>ウ</t>
    </rPh>
    <rPh sb="14" eb="15">
      <t>マタ</t>
    </rPh>
    <rPh sb="17" eb="19">
      <t>ジギョウ</t>
    </rPh>
    <rPh sb="19" eb="21">
      <t>ショトク</t>
    </rPh>
    <rPh sb="22" eb="23">
      <t>カタ</t>
    </rPh>
    <rPh sb="24" eb="27">
      <t>センジュウシャ</t>
    </rPh>
    <rPh sb="27" eb="29">
      <t>コウジョ</t>
    </rPh>
    <phoneticPr fontId="2"/>
  </si>
  <si>
    <t>　・土地・建物等の譲渡所得で、譲渡所得にかかる特別控除がある。</t>
    <rPh sb="2" eb="4">
      <t>トチ</t>
    </rPh>
    <rPh sb="5" eb="7">
      <t>タテモノ</t>
    </rPh>
    <rPh sb="7" eb="8">
      <t>トウ</t>
    </rPh>
    <rPh sb="9" eb="11">
      <t>ジョウト</t>
    </rPh>
    <rPh sb="11" eb="13">
      <t>ショトク</t>
    </rPh>
    <rPh sb="15" eb="17">
      <t>ジョウト</t>
    </rPh>
    <rPh sb="17" eb="19">
      <t>ショトク</t>
    </rPh>
    <rPh sb="23" eb="25">
      <t>トクベツ</t>
    </rPh>
    <rPh sb="25" eb="27">
      <t>コウジョ</t>
    </rPh>
    <phoneticPr fontId="2"/>
  </si>
  <si>
    <t>(B)給与・年金あり</t>
    <rPh sb="3" eb="5">
      <t>キュウヨ</t>
    </rPh>
    <rPh sb="6" eb="8">
      <t>ネンキン</t>
    </rPh>
    <phoneticPr fontId="3"/>
  </si>
  <si>
    <t>(A)介護・子育て世帯</t>
    <rPh sb="3" eb="5">
      <t>カイゴ</t>
    </rPh>
    <rPh sb="6" eb="8">
      <t>コソダ</t>
    </rPh>
    <rPh sb="9" eb="11">
      <t>セタイ</t>
    </rPh>
    <phoneticPr fontId="3"/>
  </si>
  <si>
    <r>
      <t xml:space="preserve">月数 </t>
    </r>
    <r>
      <rPr>
        <sz val="8"/>
        <rFont val="HG丸ｺﾞｼｯｸM-PRO"/>
        <family val="3"/>
        <charset val="128"/>
      </rPr>
      <t>kanyu</t>
    </r>
    <rPh sb="0" eb="2">
      <t>ツキスウ</t>
    </rPh>
    <phoneticPr fontId="2"/>
  </si>
  <si>
    <t>　＊注</t>
    <rPh sb="2" eb="3">
      <t>チュウ</t>
    </rPh>
    <phoneticPr fontId="2"/>
  </si>
  <si>
    <t>※ この試算表は、概算額であり、加入状況や軽減適用により賦課額が変動します。</t>
    <rPh sb="4" eb="7">
      <t>シサンヒョウ</t>
    </rPh>
    <rPh sb="9" eb="11">
      <t>ガイサン</t>
    </rPh>
    <rPh sb="11" eb="12">
      <t>ガク</t>
    </rPh>
    <rPh sb="16" eb="18">
      <t>カニュウ</t>
    </rPh>
    <rPh sb="18" eb="20">
      <t>ジョウキョウ</t>
    </rPh>
    <rPh sb="21" eb="23">
      <t>ケイゲン</t>
    </rPh>
    <rPh sb="23" eb="25">
      <t>テキヨウ</t>
    </rPh>
    <rPh sb="28" eb="31">
      <t>フカガク</t>
    </rPh>
    <rPh sb="32" eb="34">
      <t>ヘンドウ</t>
    </rPh>
    <phoneticPr fontId="3"/>
  </si>
  <si>
    <t>a:本人が特別障がい者</t>
    <rPh sb="2" eb="4">
      <t>ホンニン</t>
    </rPh>
    <rPh sb="5" eb="7">
      <t>トクベツ</t>
    </rPh>
    <rPh sb="7" eb="8">
      <t>ショウ</t>
    </rPh>
    <rPh sb="10" eb="11">
      <t>シャ</t>
    </rPh>
    <phoneticPr fontId="3"/>
  </si>
  <si>
    <t>b:23歳未満の扶養親族がいる</t>
    <rPh sb="4" eb="7">
      <t>サイミマン</t>
    </rPh>
    <rPh sb="8" eb="10">
      <t>フヨウ</t>
    </rPh>
    <rPh sb="10" eb="12">
      <t>シンゾク</t>
    </rPh>
    <phoneticPr fontId="3"/>
  </si>
  <si>
    <t>c:同一生計配偶者or扶養親族が特別障がい者</t>
    <rPh sb="2" eb="4">
      <t>ドウイツ</t>
    </rPh>
    <rPh sb="4" eb="6">
      <t>セイケイ</t>
    </rPh>
    <rPh sb="6" eb="9">
      <t>ハイグウシャ</t>
    </rPh>
    <rPh sb="11" eb="13">
      <t>フヨウ</t>
    </rPh>
    <rPh sb="13" eb="15">
      <t>シンゾク</t>
    </rPh>
    <rPh sb="16" eb="18">
      <t>トクベツ</t>
    </rPh>
    <rPh sb="18" eb="19">
      <t>ショウ</t>
    </rPh>
    <rPh sb="21" eb="22">
      <t>シャ</t>
    </rPh>
    <phoneticPr fontId="3"/>
  </si>
  <si>
    <t xml:space="preserve">年税額 </t>
    <rPh sb="0" eb="1">
      <t>ネン</t>
    </rPh>
    <rPh sb="1" eb="3">
      <t>ゼイガク</t>
    </rPh>
    <phoneticPr fontId="2"/>
  </si>
  <si>
    <t xml:space="preserve">1ケ月あたり </t>
    <rPh sb="1" eb="3">
      <t>カゲツ</t>
    </rPh>
    <phoneticPr fontId="2"/>
  </si>
  <si>
    <t>・年金収入には、遺族年金・障害年金は除いて入力してください。</t>
    <rPh sb="21" eb="23">
      <t>ニュウリョク</t>
    </rPh>
    <phoneticPr fontId="2"/>
  </si>
  <si>
    <t>・分離課税所得がマイナスの場合は０円とみなすため、マイナス分は入力しない。</t>
    <rPh sb="1" eb="3">
      <t>ブンリ</t>
    </rPh>
    <rPh sb="3" eb="5">
      <t>カゼイ</t>
    </rPh>
    <rPh sb="5" eb="7">
      <t>ショトク</t>
    </rPh>
    <rPh sb="13" eb="15">
      <t>バアイ</t>
    </rPh>
    <rPh sb="17" eb="18">
      <t>エン</t>
    </rPh>
    <rPh sb="29" eb="30">
      <t>ブン</t>
    </rPh>
    <rPh sb="31" eb="33">
      <t>ニュウリョク</t>
    </rPh>
    <phoneticPr fontId="2"/>
  </si>
  <si>
    <r>
      <t>年齢区分</t>
    </r>
    <r>
      <rPr>
        <sz val="9"/>
        <rFont val="HG丸ｺﾞｼｯｸM-PRO"/>
        <family val="3"/>
        <charset val="128"/>
      </rPr>
      <t>(1月1日時点）</t>
    </r>
    <rPh sb="0" eb="2">
      <t>ネンレイ</t>
    </rPh>
    <rPh sb="2" eb="4">
      <t>クブン</t>
    </rPh>
    <rPh sb="6" eb="7">
      <t>ガツ</t>
    </rPh>
    <rPh sb="8" eb="9">
      <t>ニチ</t>
    </rPh>
    <rPh sb="9" eb="11">
      <t>ジテン</t>
    </rPh>
    <phoneticPr fontId="3"/>
  </si>
  <si>
    <t xml:space="preserve"> 後期高齢者支援金分</t>
    <rPh sb="1" eb="3">
      <t>コウキ</t>
    </rPh>
    <rPh sb="3" eb="6">
      <t>コウレイシャ</t>
    </rPh>
    <rPh sb="6" eb="9">
      <t>シエンキン</t>
    </rPh>
    <rPh sb="9" eb="10">
      <t>ブン</t>
    </rPh>
    <phoneticPr fontId="3"/>
  </si>
  <si>
    <t xml:space="preserve"> 介護分（40歳～64歳）</t>
    <rPh sb="1" eb="3">
      <t>カイゴ</t>
    </rPh>
    <rPh sb="3" eb="4">
      <t>ブン</t>
    </rPh>
    <rPh sb="7" eb="8">
      <t>サイ</t>
    </rPh>
    <rPh sb="11" eb="12">
      <t>サイ</t>
    </rPh>
    <phoneticPr fontId="3"/>
  </si>
  <si>
    <t>② 所得割</t>
    <rPh sb="2" eb="4">
      <t>ショトク</t>
    </rPh>
    <rPh sb="4" eb="5">
      <t>ワリ</t>
    </rPh>
    <phoneticPr fontId="3"/>
  </si>
  <si>
    <t>① 算定基礎額　×</t>
    <rPh sb="2" eb="4">
      <t>サンテイ</t>
    </rPh>
    <rPh sb="4" eb="6">
      <t>キソ</t>
    </rPh>
    <rPh sb="6" eb="7">
      <t>ガク</t>
    </rPh>
    <phoneticPr fontId="3"/>
  </si>
  <si>
    <t>④ 均等割（一人あたり）</t>
    <rPh sb="2" eb="5">
      <t>キントウワリ</t>
    </rPh>
    <rPh sb="6" eb="8">
      <t>ヒトリ</t>
    </rPh>
    <phoneticPr fontId="3"/>
  </si>
  <si>
    <t>⑤ 平等割（一世帯あたり）</t>
    <rPh sb="2" eb="4">
      <t>ビョウドウ</t>
    </rPh>
    <rPh sb="4" eb="5">
      <t>ワリ</t>
    </rPh>
    <rPh sb="6" eb="9">
      <t>イッセタイ</t>
    </rPh>
    <phoneticPr fontId="3"/>
  </si>
  <si>
    <t>世帯員ごとの国保税の内訳は…</t>
    <rPh sb="0" eb="3">
      <t>セタイイン</t>
    </rPh>
    <rPh sb="6" eb="8">
      <t>コクホ</t>
    </rPh>
    <rPh sb="8" eb="9">
      <t>ゼイ</t>
    </rPh>
    <rPh sb="10" eb="12">
      <t>ウチワケ</t>
    </rPh>
    <phoneticPr fontId="2"/>
  </si>
  <si>
    <t>円</t>
    <rPh sb="0" eb="1">
      <t>エン</t>
    </rPh>
    <phoneticPr fontId="2"/>
  </si>
  <si>
    <t>内訳金額</t>
    <rPh sb="0" eb="2">
      <t>ウチワケ</t>
    </rPh>
    <rPh sb="2" eb="4">
      <t>キンガク</t>
    </rPh>
    <phoneticPr fontId="2"/>
  </si>
  <si>
    <t>合計</t>
    <rPh sb="0" eb="2">
      <t>ゴウケイ</t>
    </rPh>
    <phoneticPr fontId="2"/>
  </si>
  <si>
    <t>合　計</t>
    <rPh sb="0" eb="1">
      <t>ゴウ</t>
    </rPh>
    <rPh sb="2" eb="3">
      <t>ケイ</t>
    </rPh>
    <phoneticPr fontId="2"/>
  </si>
  <si>
    <t>※ 税額の内訳計算について、世帯ごとにかかる平等割は加入者数で案分しています。</t>
    <rPh sb="2" eb="4">
      <t>ゼイガク</t>
    </rPh>
    <rPh sb="5" eb="7">
      <t>ウチワケ</t>
    </rPh>
    <rPh sb="7" eb="9">
      <t>ケイサン</t>
    </rPh>
    <rPh sb="14" eb="16">
      <t>セタイ</t>
    </rPh>
    <rPh sb="22" eb="24">
      <t>ビョウドウ</t>
    </rPh>
    <rPh sb="24" eb="25">
      <t>ワリ</t>
    </rPh>
    <rPh sb="26" eb="29">
      <t>カニュウシャ</t>
    </rPh>
    <rPh sb="29" eb="30">
      <t>スウ</t>
    </rPh>
    <rPh sb="31" eb="33">
      <t>アンブン</t>
    </rPh>
    <phoneticPr fontId="2"/>
  </si>
  <si>
    <t>　 また、賦課限度額に達している世帯については、課税所得を元にそれぞれ案分計算</t>
    <rPh sb="5" eb="7">
      <t>フカ</t>
    </rPh>
    <rPh sb="7" eb="9">
      <t>ゲンド</t>
    </rPh>
    <rPh sb="9" eb="10">
      <t>ガク</t>
    </rPh>
    <rPh sb="11" eb="12">
      <t>タッ</t>
    </rPh>
    <rPh sb="16" eb="18">
      <t>セタイ</t>
    </rPh>
    <rPh sb="24" eb="26">
      <t>カゼイ</t>
    </rPh>
    <rPh sb="26" eb="28">
      <t>ショトク</t>
    </rPh>
    <rPh sb="29" eb="30">
      <t>モト</t>
    </rPh>
    <rPh sb="35" eb="37">
      <t>アンブン</t>
    </rPh>
    <rPh sb="37" eb="39">
      <t>ケイサン</t>
    </rPh>
    <phoneticPr fontId="2"/>
  </si>
  <si>
    <t>　 しています。</t>
    <phoneticPr fontId="2"/>
  </si>
  <si>
    <t>　 あります。</t>
    <phoneticPr fontId="2"/>
  </si>
  <si>
    <t>◎</t>
    <phoneticPr fontId="2"/>
  </si>
  <si>
    <t>第１期</t>
    <rPh sb="0" eb="1">
      <t>ダイ</t>
    </rPh>
    <rPh sb="2" eb="3">
      <t>キ</t>
    </rPh>
    <phoneticPr fontId="2"/>
  </si>
  <si>
    <t>第２期</t>
    <rPh sb="0" eb="1">
      <t>ダイ</t>
    </rPh>
    <rPh sb="2" eb="3">
      <t>キ</t>
    </rPh>
    <phoneticPr fontId="2"/>
  </si>
  <si>
    <t>第３期</t>
    <rPh sb="0" eb="1">
      <t>ダイ</t>
    </rPh>
    <rPh sb="2" eb="3">
      <t>キ</t>
    </rPh>
    <phoneticPr fontId="2"/>
  </si>
  <si>
    <t>第４期</t>
    <rPh sb="0" eb="1">
      <t>ダイ</t>
    </rPh>
    <rPh sb="2" eb="3">
      <t>キ</t>
    </rPh>
    <phoneticPr fontId="2"/>
  </si>
  <si>
    <t>第５期</t>
    <rPh sb="0" eb="1">
      <t>ダイ</t>
    </rPh>
    <rPh sb="2" eb="3">
      <t>キ</t>
    </rPh>
    <phoneticPr fontId="2"/>
  </si>
  <si>
    <t>第６期</t>
    <rPh sb="0" eb="1">
      <t>ダイ</t>
    </rPh>
    <rPh sb="2" eb="3">
      <t>キ</t>
    </rPh>
    <phoneticPr fontId="2"/>
  </si>
  <si>
    <t>第７期</t>
    <rPh sb="0" eb="1">
      <t>ダイ</t>
    </rPh>
    <rPh sb="2" eb="3">
      <t>キ</t>
    </rPh>
    <phoneticPr fontId="2"/>
  </si>
  <si>
    <t>第８期</t>
    <rPh sb="0" eb="1">
      <t>ダイ</t>
    </rPh>
    <rPh sb="2" eb="3">
      <t>キ</t>
    </rPh>
    <phoneticPr fontId="2"/>
  </si>
  <si>
    <t>第９期</t>
    <rPh sb="0" eb="1">
      <t>ダイ</t>
    </rPh>
    <rPh sb="2" eb="3">
      <t>キ</t>
    </rPh>
    <phoneticPr fontId="2"/>
  </si>
  <si>
    <t>納税額</t>
    <rPh sb="0" eb="2">
      <t>ノウゼイ</t>
    </rPh>
    <rPh sb="2" eb="3">
      <t>ガク</t>
    </rPh>
    <phoneticPr fontId="2"/>
  </si>
  <si>
    <t>納期限</t>
    <rPh sb="0" eb="3">
      <t>ノウキゲン</t>
    </rPh>
    <phoneticPr fontId="2"/>
  </si>
  <si>
    <t>合  計</t>
    <rPh sb="0" eb="1">
      <t>ゴウ</t>
    </rPh>
    <rPh sb="3" eb="4">
      <t>ケイ</t>
    </rPh>
    <phoneticPr fontId="2"/>
  </si>
  <si>
    <t>納  期</t>
    <rPh sb="0" eb="1">
      <t>ノウ</t>
    </rPh>
    <rPh sb="3" eb="4">
      <t>キ</t>
    </rPh>
    <phoneticPr fontId="2"/>
  </si>
  <si>
    <t>伊賀市では、国保税を年９回（7月末から翌年3月末）の納期に分けてお支払いいただきます。</t>
    <rPh sb="0" eb="3">
      <t>イガシ</t>
    </rPh>
    <rPh sb="6" eb="8">
      <t>コクホ</t>
    </rPh>
    <rPh sb="8" eb="9">
      <t>ゼイ</t>
    </rPh>
    <rPh sb="10" eb="11">
      <t>ネン</t>
    </rPh>
    <rPh sb="12" eb="13">
      <t>カイ</t>
    </rPh>
    <rPh sb="15" eb="16">
      <t>ガツ</t>
    </rPh>
    <rPh sb="16" eb="17">
      <t>マツ</t>
    </rPh>
    <rPh sb="19" eb="21">
      <t>ヨクネン</t>
    </rPh>
    <rPh sb="22" eb="23">
      <t>ガツ</t>
    </rPh>
    <rPh sb="23" eb="24">
      <t>マツ</t>
    </rPh>
    <rPh sb="26" eb="28">
      <t>ノウキ</t>
    </rPh>
    <rPh sb="29" eb="30">
      <t>ワ</t>
    </rPh>
    <rPh sb="33" eb="35">
      <t>シハラ</t>
    </rPh>
    <phoneticPr fontId="2"/>
  </si>
  <si>
    <t>【普通徴収（納付書払いもしくは口座振替）の場合】</t>
    <rPh sb="1" eb="3">
      <t>フツウ</t>
    </rPh>
    <rPh sb="3" eb="5">
      <t>チョウシュウ</t>
    </rPh>
    <rPh sb="6" eb="9">
      <t>ノウフショ</t>
    </rPh>
    <rPh sb="9" eb="10">
      <t>バラ</t>
    </rPh>
    <rPh sb="15" eb="17">
      <t>コウザ</t>
    </rPh>
    <rPh sb="17" eb="19">
      <t>フリカエ</t>
    </rPh>
    <rPh sb="21" eb="23">
      <t>バアイ</t>
    </rPh>
    <phoneticPr fontId="2"/>
  </si>
  <si>
    <t>１年間の税額を9回に分けてお支払いいただきますので、当該納期の金額が当月分ということでは</t>
    <rPh sb="1" eb="3">
      <t>ネンカン</t>
    </rPh>
    <rPh sb="4" eb="6">
      <t>ゼイガク</t>
    </rPh>
    <rPh sb="8" eb="9">
      <t>カイ</t>
    </rPh>
    <rPh sb="10" eb="11">
      <t>ワ</t>
    </rPh>
    <rPh sb="14" eb="16">
      <t>シハラ</t>
    </rPh>
    <rPh sb="26" eb="28">
      <t>トウガイ</t>
    </rPh>
    <rPh sb="28" eb="30">
      <t>ノウキ</t>
    </rPh>
    <rPh sb="31" eb="33">
      <t>キンガク</t>
    </rPh>
    <rPh sb="34" eb="37">
      <t>トウゲツブン</t>
    </rPh>
    <phoneticPr fontId="2"/>
  </si>
  <si>
    <t>ありません。</t>
    <phoneticPr fontId="2"/>
  </si>
  <si>
    <t>なお、７月以降に国保加入手続きをされた場合は基本的に手続きした月の翌月に納税通知書が発送</t>
    <rPh sb="4" eb="5">
      <t>ガツ</t>
    </rPh>
    <rPh sb="5" eb="7">
      <t>イコウ</t>
    </rPh>
    <rPh sb="8" eb="10">
      <t>コクホ</t>
    </rPh>
    <rPh sb="10" eb="12">
      <t>カニュウ</t>
    </rPh>
    <rPh sb="12" eb="14">
      <t>テツヅ</t>
    </rPh>
    <rPh sb="19" eb="21">
      <t>バアイ</t>
    </rPh>
    <rPh sb="22" eb="25">
      <t>キホンテキ</t>
    </rPh>
    <rPh sb="26" eb="28">
      <t>テツヅ</t>
    </rPh>
    <rPh sb="31" eb="32">
      <t>ツキ</t>
    </rPh>
    <rPh sb="33" eb="35">
      <t>ヨクゲツ</t>
    </rPh>
    <rPh sb="36" eb="38">
      <t>ノウゼイ</t>
    </rPh>
    <rPh sb="38" eb="41">
      <t>ツウチショ</t>
    </rPh>
    <rPh sb="42" eb="44">
      <t>ハッソウ</t>
    </rPh>
    <phoneticPr fontId="2"/>
  </si>
  <si>
    <t>されます。</t>
    <phoneticPr fontId="2"/>
  </si>
  <si>
    <t>【特別徴収（年金天引き）の場合】</t>
    <rPh sb="1" eb="3">
      <t>トクベツ</t>
    </rPh>
    <rPh sb="3" eb="5">
      <t>チョウシュウ</t>
    </rPh>
    <rPh sb="6" eb="8">
      <t>ネンキン</t>
    </rPh>
    <rPh sb="8" eb="10">
      <t>テンビ</t>
    </rPh>
    <rPh sb="13" eb="15">
      <t>バアイ</t>
    </rPh>
    <phoneticPr fontId="2"/>
  </si>
  <si>
    <t>支給年金から予め天引きさせていただきます。</t>
    <rPh sb="0" eb="2">
      <t>シキュウ</t>
    </rPh>
    <rPh sb="2" eb="4">
      <t>ネンキン</t>
    </rPh>
    <rPh sb="6" eb="7">
      <t>アラカジ</t>
    </rPh>
    <rPh sb="8" eb="10">
      <t>テンビ</t>
    </rPh>
    <phoneticPr fontId="2"/>
  </si>
  <si>
    <t>天引き金額については、毎年７月に送付される「国民健康保険税納税通知書」もしくは、異動等が</t>
    <rPh sb="0" eb="2">
      <t>テンビ</t>
    </rPh>
    <rPh sb="3" eb="5">
      <t>キンガク</t>
    </rPh>
    <rPh sb="11" eb="13">
      <t>マイトシ</t>
    </rPh>
    <rPh sb="14" eb="15">
      <t>ガツ</t>
    </rPh>
    <rPh sb="16" eb="18">
      <t>ソウフ</t>
    </rPh>
    <rPh sb="22" eb="24">
      <t>コクミン</t>
    </rPh>
    <rPh sb="24" eb="26">
      <t>ケンコウ</t>
    </rPh>
    <rPh sb="26" eb="28">
      <t>ホケン</t>
    </rPh>
    <rPh sb="28" eb="29">
      <t>ゼイ</t>
    </rPh>
    <rPh sb="29" eb="31">
      <t>ノウゼイ</t>
    </rPh>
    <rPh sb="31" eb="34">
      <t>ツウチショ</t>
    </rPh>
    <rPh sb="40" eb="42">
      <t>イドウ</t>
    </rPh>
    <rPh sb="42" eb="43">
      <t>トウ</t>
    </rPh>
    <phoneticPr fontId="2"/>
  </si>
  <si>
    <t>あった時に送付される「国民健康保険税納税通知書兼変更通知書」で確認できます。</t>
    <rPh sb="3" eb="4">
      <t>トキ</t>
    </rPh>
    <rPh sb="5" eb="7">
      <t>ソウフ</t>
    </rPh>
    <rPh sb="11" eb="13">
      <t>コクミン</t>
    </rPh>
    <rPh sb="13" eb="15">
      <t>ケンコウ</t>
    </rPh>
    <rPh sb="15" eb="17">
      <t>ホケン</t>
    </rPh>
    <rPh sb="17" eb="18">
      <t>ゼイ</t>
    </rPh>
    <rPh sb="18" eb="20">
      <t>ノウゼイ</t>
    </rPh>
    <rPh sb="20" eb="23">
      <t>ツウチショ</t>
    </rPh>
    <rPh sb="23" eb="24">
      <t>ケン</t>
    </rPh>
    <rPh sb="24" eb="26">
      <t>ヘンコウ</t>
    </rPh>
    <rPh sb="26" eb="29">
      <t>ツウチショ</t>
    </rPh>
    <rPh sb="31" eb="33">
      <t>カクニン</t>
    </rPh>
    <phoneticPr fontId="2"/>
  </si>
  <si>
    <t>お問い合わせ先　　伊賀市保険年金課　保険年金係　☎０５９５－２２－９６５９</t>
    <rPh sb="1" eb="2">
      <t>ト</t>
    </rPh>
    <rPh sb="3" eb="4">
      <t>ア</t>
    </rPh>
    <rPh sb="6" eb="7">
      <t>サキ</t>
    </rPh>
    <rPh sb="9" eb="12">
      <t>イガシ</t>
    </rPh>
    <rPh sb="12" eb="14">
      <t>ホケン</t>
    </rPh>
    <rPh sb="14" eb="16">
      <t>ネンキン</t>
    </rPh>
    <rPh sb="16" eb="17">
      <t>カ</t>
    </rPh>
    <rPh sb="18" eb="20">
      <t>ホケン</t>
    </rPh>
    <rPh sb="20" eb="22">
      <t>ネンキン</t>
    </rPh>
    <rPh sb="22" eb="23">
      <t>ガカリ</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</si>
  <si>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</si>
  <si>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</si>
  <si>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</si>
  <si>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</si>
  <si>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</si>
  <si>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</si>
  <si>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</si>
  <si>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</si>
  <si>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医療所割</t>
    <rPh sb="0" eb="2">
      <t>イリョウ</t>
    </rPh>
    <rPh sb="2" eb="3">
      <t>ショ</t>
    </rPh>
    <rPh sb="3" eb="4">
      <t>ワ</t>
    </rPh>
    <phoneticPr fontId="2"/>
  </si>
  <si>
    <t>医療均割</t>
    <rPh sb="0" eb="2">
      <t>イリョウ</t>
    </rPh>
    <rPh sb="2" eb="3">
      <t>キン</t>
    </rPh>
    <rPh sb="3" eb="4">
      <t>ワリ</t>
    </rPh>
    <phoneticPr fontId="2"/>
  </si>
  <si>
    <t>医療平割</t>
    <rPh sb="0" eb="2">
      <t>イリョウ</t>
    </rPh>
    <rPh sb="2" eb="3">
      <t>タイラ</t>
    </rPh>
    <rPh sb="3" eb="4">
      <t>ワ</t>
    </rPh>
    <phoneticPr fontId="2"/>
  </si>
  <si>
    <t>支援所割</t>
    <rPh sb="0" eb="2">
      <t>シエン</t>
    </rPh>
    <rPh sb="2" eb="3">
      <t>ショ</t>
    </rPh>
    <rPh sb="3" eb="4">
      <t>ワ</t>
    </rPh>
    <phoneticPr fontId="2"/>
  </si>
  <si>
    <t>支援均割</t>
    <rPh sb="0" eb="2">
      <t>シエン</t>
    </rPh>
    <rPh sb="2" eb="3">
      <t>キン</t>
    </rPh>
    <rPh sb="3" eb="4">
      <t>ワリ</t>
    </rPh>
    <phoneticPr fontId="2"/>
  </si>
  <si>
    <t>支援平割</t>
    <rPh sb="0" eb="2">
      <t>シエン</t>
    </rPh>
    <rPh sb="2" eb="3">
      <t>ビョウ</t>
    </rPh>
    <rPh sb="3" eb="4">
      <t>ワリ</t>
    </rPh>
    <phoneticPr fontId="2"/>
  </si>
  <si>
    <t>介護所割</t>
    <rPh sb="0" eb="2">
      <t>カイゴ</t>
    </rPh>
    <rPh sb="2" eb="3">
      <t>ショ</t>
    </rPh>
    <rPh sb="3" eb="4">
      <t>ワ</t>
    </rPh>
    <phoneticPr fontId="2"/>
  </si>
  <si>
    <t>介護均割</t>
    <rPh sb="0" eb="2">
      <t>カイゴ</t>
    </rPh>
    <rPh sb="2" eb="3">
      <t>キン</t>
    </rPh>
    <rPh sb="3" eb="4">
      <t>ワリ</t>
    </rPh>
    <phoneticPr fontId="2"/>
  </si>
  <si>
    <t>介護平割</t>
    <rPh sb="0" eb="2">
      <t>カイゴ</t>
    </rPh>
    <rPh sb="2" eb="3">
      <t>ビョウ</t>
    </rPh>
    <rPh sb="3" eb="4">
      <t>ワリ</t>
    </rPh>
    <phoneticPr fontId="2"/>
  </si>
  <si>
    <t>案分</t>
    <rPh sb="0" eb="2">
      <t>アンブン</t>
    </rPh>
    <phoneticPr fontId="2"/>
  </si>
  <si>
    <t>医療合計</t>
    <rPh sb="0" eb="2">
      <t>イリョウ</t>
    </rPh>
    <rPh sb="2" eb="4">
      <t>ゴウケイ</t>
    </rPh>
    <phoneticPr fontId="2"/>
  </si>
  <si>
    <t>医療計</t>
    <rPh sb="0" eb="2">
      <t>イリョウ</t>
    </rPh>
    <rPh sb="2" eb="3">
      <t>ケイ</t>
    </rPh>
    <phoneticPr fontId="2"/>
  </si>
  <si>
    <t>支援計</t>
    <rPh sb="0" eb="2">
      <t>シエン</t>
    </rPh>
    <rPh sb="2" eb="3">
      <t>ケイ</t>
    </rPh>
    <phoneticPr fontId="2"/>
  </si>
  <si>
    <t>支援合計</t>
    <rPh sb="0" eb="2">
      <t>シエン</t>
    </rPh>
    <rPh sb="2" eb="4">
      <t>ゴウケイ</t>
    </rPh>
    <phoneticPr fontId="2"/>
  </si>
  <si>
    <t>介護計</t>
    <rPh sb="0" eb="2">
      <t>カイゴ</t>
    </rPh>
    <rPh sb="2" eb="3">
      <t>ケイ</t>
    </rPh>
    <phoneticPr fontId="2"/>
  </si>
  <si>
    <t>介護合計</t>
    <rPh sb="0" eb="2">
      <t>カイゴ</t>
    </rPh>
    <rPh sb="2" eb="4">
      <t>ゴウケイ</t>
    </rPh>
    <phoneticPr fontId="2"/>
  </si>
  <si>
    <t>納期別の国保税は…</t>
    <rPh sb="0" eb="2">
      <t>ノウキ</t>
    </rPh>
    <rPh sb="2" eb="3">
      <t>ベツ</t>
    </rPh>
    <rPh sb="4" eb="6">
      <t>コクホ</t>
    </rPh>
    <rPh sb="6" eb="7">
      <t>ゼイ</t>
    </rPh>
    <phoneticPr fontId="2"/>
  </si>
  <si>
    <t>　　　遡及して加入される場合は期別ごとの金額が高額になる可能性がありますのでご注意ください。</t>
    <rPh sb="3" eb="5">
      <t>ソキュウ</t>
    </rPh>
    <rPh sb="7" eb="9">
      <t>カニュウ</t>
    </rPh>
    <rPh sb="12" eb="14">
      <t>バアイ</t>
    </rPh>
    <rPh sb="15" eb="16">
      <t>キ</t>
    </rPh>
    <rPh sb="16" eb="17">
      <t>ベツ</t>
    </rPh>
    <rPh sb="20" eb="22">
      <t>キンガク</t>
    </rPh>
    <rPh sb="23" eb="25">
      <t>コウガク</t>
    </rPh>
    <rPh sb="28" eb="31">
      <t>カノウセイ</t>
    </rPh>
    <rPh sb="39" eb="41">
      <t>チュウイ</t>
    </rPh>
    <phoneticPr fontId="2"/>
  </si>
  <si>
    <t>※ 1ケ月あたりの保険税額と、各期の納付税額は異なります。</t>
    <rPh sb="3" eb="5">
      <t>カゲツ</t>
    </rPh>
    <rPh sb="9" eb="11">
      <t>ホケン</t>
    </rPh>
    <rPh sb="11" eb="12">
      <t>ゼイ</t>
    </rPh>
    <rPh sb="12" eb="13">
      <t>ガク</t>
    </rPh>
    <rPh sb="15" eb="17">
      <t>カクキ</t>
    </rPh>
    <rPh sb="18" eb="20">
      <t>ノウフ</t>
    </rPh>
    <rPh sb="20" eb="22">
      <t>ゼイガク</t>
    </rPh>
    <rPh sb="23" eb="24">
      <t>コト</t>
    </rPh>
    <phoneticPr fontId="2"/>
  </si>
  <si>
    <t>１期あたり1.333ケ月分の金額となるため、国保税概算の1ケ月あたりの金額とは異なります。</t>
    <rPh sb="1" eb="2">
      <t>キ</t>
    </rPh>
    <rPh sb="10" eb="12">
      <t>カゲツ</t>
    </rPh>
    <rPh sb="12" eb="13">
      <t>ブン</t>
    </rPh>
    <rPh sb="14" eb="16">
      <t>キンガク</t>
    </rPh>
    <rPh sb="22" eb="24">
      <t>コクホ</t>
    </rPh>
    <rPh sb="24" eb="25">
      <t>ゼイ</t>
    </rPh>
    <rPh sb="25" eb="27">
      <t>ガイサン</t>
    </rPh>
    <rPh sb="29" eb="31">
      <t>カゲツ</t>
    </rPh>
    <rPh sb="35" eb="37">
      <t>キンガク</t>
    </rPh>
    <rPh sb="39" eb="40">
      <t>コト</t>
    </rPh>
    <phoneticPr fontId="2"/>
  </si>
  <si>
    <t>・擬制世帯主の方も軽減判定に含まれます。入力後に「擬主」●を選択してください。</t>
    <rPh sb="1" eb="3">
      <t>ギセイ</t>
    </rPh>
    <rPh sb="3" eb="6">
      <t>セタイヌシ</t>
    </rPh>
    <rPh sb="7" eb="8">
      <t>カタ</t>
    </rPh>
    <rPh sb="9" eb="11">
      <t>ケイゲン</t>
    </rPh>
    <rPh sb="11" eb="13">
      <t>ハンテイ</t>
    </rPh>
    <rPh sb="14" eb="15">
      <t>フク</t>
    </rPh>
    <rPh sb="20" eb="23">
      <t>ニュウリョクゴ</t>
    </rPh>
    <rPh sb="25" eb="26">
      <t>ギ</t>
    </rPh>
    <rPh sb="26" eb="27">
      <t>ヌシ</t>
    </rPh>
    <rPh sb="30" eb="32">
      <t>センタク</t>
    </rPh>
    <phoneticPr fontId="2"/>
  </si>
  <si>
    <t>　プラスの場合は「その他の所得」に加算してください。</t>
    <rPh sb="5" eb="7">
      <t>バアイ</t>
    </rPh>
    <rPh sb="11" eb="12">
      <t>タ</t>
    </rPh>
    <rPh sb="13" eb="15">
      <t>ショトク</t>
    </rPh>
    <rPh sb="17" eb="19">
      <t>カサン</t>
    </rPh>
    <phoneticPr fontId="2"/>
  </si>
  <si>
    <t>・給与収入・年金収入以外の所得がある場合は「その他の所得」へ入力してください。</t>
    <rPh sb="1" eb="3">
      <t>キュウヨ</t>
    </rPh>
    <rPh sb="3" eb="5">
      <t>シュウニュウ</t>
    </rPh>
    <rPh sb="6" eb="8">
      <t>ネンキン</t>
    </rPh>
    <rPh sb="8" eb="10">
      <t>シュウニュウ</t>
    </rPh>
    <rPh sb="10" eb="12">
      <t>イガイ</t>
    </rPh>
    <rPh sb="13" eb="15">
      <t>ショトク</t>
    </rPh>
    <rPh sb="18" eb="20">
      <t>バアイ</t>
    </rPh>
    <rPh sb="24" eb="25">
      <t>ホカ</t>
    </rPh>
    <rPh sb="26" eb="28">
      <t>ショトク</t>
    </rPh>
    <rPh sb="30" eb="32">
      <t>ニュウリョク</t>
    </rPh>
    <phoneticPr fontId="2"/>
  </si>
  <si>
    <t xml:space="preserve"> 医療分</t>
    <rPh sb="1" eb="3">
      <t>イリョウ</t>
    </rPh>
    <rPh sb="3" eb="4">
      <t>ブン</t>
    </rPh>
    <phoneticPr fontId="2"/>
  </si>
  <si>
    <t>※ 年度途中で加入された場合はこの通りではありません。</t>
    <rPh sb="2" eb="4">
      <t>ネンド</t>
    </rPh>
    <rPh sb="4" eb="6">
      <t>トチュウ</t>
    </rPh>
    <rPh sb="7" eb="9">
      <t>カニュウ</t>
    </rPh>
    <rPh sb="12" eb="14">
      <t>バアイ</t>
    </rPh>
    <rPh sb="17" eb="18">
      <t>トオ</t>
    </rPh>
    <phoneticPr fontId="2"/>
  </si>
  <si>
    <t>　 手続きされた月の翌月から保険税が割り振られるため、手続きする時期により開始納期が変わります。</t>
    <rPh sb="2" eb="4">
      <t>テツヅ</t>
    </rPh>
    <rPh sb="8" eb="9">
      <t>ツキ</t>
    </rPh>
    <rPh sb="10" eb="12">
      <t>ヨクゲツ</t>
    </rPh>
    <rPh sb="14" eb="16">
      <t>ホケン</t>
    </rPh>
    <rPh sb="16" eb="17">
      <t>ゼイ</t>
    </rPh>
    <rPh sb="18" eb="19">
      <t>ワ</t>
    </rPh>
    <rPh sb="20" eb="21">
      <t>フ</t>
    </rPh>
    <rPh sb="27" eb="29">
      <t>テツヅ</t>
    </rPh>
    <rPh sb="32" eb="34">
      <t>ジキ</t>
    </rPh>
    <rPh sb="37" eb="39">
      <t>カイシ</t>
    </rPh>
    <rPh sb="39" eb="41">
      <t>ノウキ</t>
    </rPh>
    <rPh sb="42" eb="43">
      <t>カ</t>
    </rPh>
    <phoneticPr fontId="2"/>
  </si>
  <si>
    <t>※ 算定基礎額は合計所得から基礎控除を引いた金額です。</t>
  </si>
  <si>
    <r>
      <t>64歳</t>
    </r>
    <r>
      <rPr>
        <sz val="9"/>
        <rFont val="HG丸ｺﾞｼｯｸM-PRO"/>
        <family val="3"/>
        <charset val="128"/>
      </rPr>
      <t>(4/1までに65歳到達）</t>
    </r>
    <rPh sb="2" eb="3">
      <t>サイ</t>
    </rPh>
    <rPh sb="12" eb="13">
      <t>サイ</t>
    </rPh>
    <rPh sb="13" eb="15">
      <t>トウタツ</t>
    </rPh>
    <phoneticPr fontId="2"/>
  </si>
  <si>
    <t>※ 端数処理の関係上、内訳金額の合計と年間の保険税額の合計に差額が生じる場合が</t>
    <rPh sb="2" eb="4">
      <t>ハスウ</t>
    </rPh>
    <rPh sb="4" eb="6">
      <t>ショリ</t>
    </rPh>
    <rPh sb="7" eb="10">
      <t>カンケイジョウ</t>
    </rPh>
    <rPh sb="11" eb="13">
      <t>ウチワケ</t>
    </rPh>
    <rPh sb="13" eb="15">
      <t>キンガク</t>
    </rPh>
    <rPh sb="16" eb="18">
      <t>ゴウケイ</t>
    </rPh>
    <rPh sb="19" eb="21">
      <t>ネンカン</t>
    </rPh>
    <rPh sb="22" eb="24">
      <t>ホケン</t>
    </rPh>
    <rPh sb="24" eb="25">
      <t>ゼイ</t>
    </rPh>
    <rPh sb="25" eb="26">
      <t>ガク</t>
    </rPh>
    <rPh sb="27" eb="29">
      <t>ゴウケイ</t>
    </rPh>
    <rPh sb="30" eb="32">
      <t>サガク</t>
    </rPh>
    <rPh sb="33" eb="34">
      <t>ショウ</t>
    </rPh>
    <rPh sb="36" eb="38">
      <t>バアイ</t>
    </rPh>
    <phoneticPr fontId="2"/>
  </si>
  <si>
    <t>※ 非自発は3/10金額</t>
    <rPh sb="2" eb="3">
      <t>ヒ</t>
    </rPh>
    <rPh sb="3" eb="5">
      <t>ジハツ</t>
    </rPh>
    <rPh sb="10" eb="12">
      <t>キンガク</t>
    </rPh>
    <phoneticPr fontId="2"/>
  </si>
  <si>
    <t>【給与収入の場合】</t>
    <rPh sb="1" eb="3">
      <t>キュウヨ</t>
    </rPh>
    <rPh sb="3" eb="5">
      <t>シュウニュウ</t>
    </rPh>
    <rPh sb="6" eb="8">
      <t>バアイ</t>
    </rPh>
    <phoneticPr fontId="2"/>
  </si>
  <si>
    <t>支払を受ける者</t>
    <rPh sb="0" eb="2">
      <t>シハライ</t>
    </rPh>
    <rPh sb="3" eb="4">
      <t>ウ</t>
    </rPh>
    <rPh sb="6" eb="7">
      <t>モノ</t>
    </rPh>
    <phoneticPr fontId="2"/>
  </si>
  <si>
    <t>住所又は居所</t>
    <rPh sb="0" eb="2">
      <t>ジュウショ</t>
    </rPh>
    <rPh sb="2" eb="3">
      <t>マタ</t>
    </rPh>
    <rPh sb="4" eb="6">
      <t>キョショ</t>
    </rPh>
    <phoneticPr fontId="2"/>
  </si>
  <si>
    <t>伊賀市四十九町3184</t>
    <rPh sb="0" eb="3">
      <t>イガシ</t>
    </rPh>
    <rPh sb="3" eb="6">
      <t>シジュウク</t>
    </rPh>
    <rPh sb="6" eb="7">
      <t>チョウ</t>
    </rPh>
    <phoneticPr fontId="2"/>
  </si>
  <si>
    <t>氏名</t>
    <rPh sb="0" eb="2">
      <t>シメイ</t>
    </rPh>
    <phoneticPr fontId="2"/>
  </si>
  <si>
    <t>種別</t>
    <rPh sb="0" eb="2">
      <t>シュベツ</t>
    </rPh>
    <phoneticPr fontId="2"/>
  </si>
  <si>
    <t>支払金額</t>
    <rPh sb="0" eb="2">
      <t>シハライ</t>
    </rPh>
    <rPh sb="2" eb="4">
      <t>キンガク</t>
    </rPh>
    <phoneticPr fontId="2"/>
  </si>
  <si>
    <t>給与所得控除後の金額</t>
    <rPh sb="0" eb="2">
      <t>キュウヨ</t>
    </rPh>
    <rPh sb="2" eb="4">
      <t>ショトク</t>
    </rPh>
    <rPh sb="4" eb="6">
      <t>コウジョ</t>
    </rPh>
    <rPh sb="6" eb="7">
      <t>ゴ</t>
    </rPh>
    <rPh sb="8" eb="10">
      <t>キンガク</t>
    </rPh>
    <phoneticPr fontId="2"/>
  </si>
  <si>
    <t>所得控除の額の合計額</t>
    <rPh sb="0" eb="2">
      <t>ショトク</t>
    </rPh>
    <rPh sb="2" eb="4">
      <t>コウジョ</t>
    </rPh>
    <rPh sb="5" eb="6">
      <t>ガク</t>
    </rPh>
    <rPh sb="7" eb="9">
      <t>ゴウケイ</t>
    </rPh>
    <rPh sb="9" eb="10">
      <t>ガク</t>
    </rPh>
    <phoneticPr fontId="2"/>
  </si>
  <si>
    <t>源泉徴収額</t>
    <rPh sb="0" eb="2">
      <t>ゲンセン</t>
    </rPh>
    <rPh sb="2" eb="4">
      <t>チョウシュウ</t>
    </rPh>
    <rPh sb="4" eb="5">
      <t>ガク</t>
    </rPh>
    <phoneticPr fontId="2"/>
  </si>
  <si>
    <t>伊賀　太郎</t>
    <rPh sb="0" eb="2">
      <t>イガ</t>
    </rPh>
    <rPh sb="3" eb="5">
      <t>タロウ</t>
    </rPh>
    <phoneticPr fontId="2"/>
  </si>
  <si>
    <t>●</t>
  </si>
  <si>
    <t>給与・賞与</t>
    <rPh sb="0" eb="2">
      <t>キュウヨ</t>
    </rPh>
    <rPh sb="3" eb="5">
      <t>ショウヨ</t>
    </rPh>
    <phoneticPr fontId="2"/>
  </si>
  <si>
    <t>伊賀　花子</t>
    <rPh sb="0" eb="2">
      <t>イガ</t>
    </rPh>
    <rPh sb="3" eb="5">
      <t>ハナコ</t>
    </rPh>
    <phoneticPr fontId="2"/>
  </si>
  <si>
    <t>伊賀　にんた</t>
    <rPh sb="0" eb="2">
      <t>イガ</t>
    </rPh>
    <phoneticPr fontId="2"/>
  </si>
  <si>
    <t>伊賀　しのぶ</t>
    <rPh sb="0" eb="2">
      <t>イガ</t>
    </rPh>
    <phoneticPr fontId="2"/>
  </si>
  <si>
    <t>給与収入のみの場合は、給与所得の源泉徴収票の「支払金額」欄を入力してください。</t>
    <rPh sb="0" eb="2">
      <t>キュウヨ</t>
    </rPh>
    <rPh sb="2" eb="4">
      <t>シュウニュウ</t>
    </rPh>
    <rPh sb="7" eb="9">
      <t>バアイ</t>
    </rPh>
    <rPh sb="11" eb="13">
      <t>キュウヨ</t>
    </rPh>
    <rPh sb="13" eb="15">
      <t>ショトク</t>
    </rPh>
    <rPh sb="16" eb="18">
      <t>ゲンセン</t>
    </rPh>
    <rPh sb="18" eb="21">
      <t>チョウシュウヒョウ</t>
    </rPh>
    <rPh sb="23" eb="27">
      <t>シハライキンガク</t>
    </rPh>
    <rPh sb="28" eb="29">
      <t>ラン</t>
    </rPh>
    <rPh sb="30" eb="32">
      <t>ニュウリョク</t>
    </rPh>
    <phoneticPr fontId="2"/>
  </si>
  <si>
    <t>入力箇所は「給与収入」です。</t>
    <rPh sb="0" eb="2">
      <t>ニュウリョク</t>
    </rPh>
    <rPh sb="2" eb="4">
      <t>カショ</t>
    </rPh>
    <rPh sb="6" eb="8">
      <t>キュウヨ</t>
    </rPh>
    <rPh sb="8" eb="10">
      <t>シュウニュウ</t>
    </rPh>
    <phoneticPr fontId="2"/>
  </si>
  <si>
    <t>「公的年金の場合」</t>
    <rPh sb="1" eb="3">
      <t>コウテキ</t>
    </rPh>
    <rPh sb="3" eb="5">
      <t>ネンキン</t>
    </rPh>
    <rPh sb="6" eb="8">
      <t>バアイ</t>
    </rPh>
    <phoneticPr fontId="2"/>
  </si>
  <si>
    <t>1.加入期間を選択します。</t>
    <rPh sb="2" eb="4">
      <t>カニュウ</t>
    </rPh>
    <rPh sb="4" eb="6">
      <t>キカン</t>
    </rPh>
    <rPh sb="7" eb="9">
      <t>センタク</t>
    </rPh>
    <phoneticPr fontId="2"/>
  </si>
  <si>
    <t>支払を受ける者</t>
    <phoneticPr fontId="2"/>
  </si>
  <si>
    <t>住所</t>
    <rPh sb="0" eb="2">
      <t>ジュウショ</t>
    </rPh>
    <phoneticPr fontId="2"/>
  </si>
  <si>
    <t>　1年間の金額を試算する場合は12ケ月をリストから選択します。</t>
    <rPh sb="2" eb="4">
      <t>ネンカン</t>
    </rPh>
    <rPh sb="5" eb="7">
      <t>キンガク</t>
    </rPh>
    <rPh sb="8" eb="10">
      <t>シサン</t>
    </rPh>
    <rPh sb="12" eb="14">
      <t>バアイ</t>
    </rPh>
    <rPh sb="18" eb="19">
      <t>ツキ</t>
    </rPh>
    <rPh sb="25" eb="27">
      <t>センタク</t>
    </rPh>
    <phoneticPr fontId="2"/>
  </si>
  <si>
    <t>　10月から加入見込みで試算する場合は、10月～翌年３月の期間（６カ月）を選択します。</t>
    <rPh sb="3" eb="4">
      <t>ガツ</t>
    </rPh>
    <rPh sb="6" eb="8">
      <t>カニュウ</t>
    </rPh>
    <rPh sb="8" eb="10">
      <t>ミコ</t>
    </rPh>
    <rPh sb="12" eb="14">
      <t>シサン</t>
    </rPh>
    <rPh sb="16" eb="18">
      <t>バアイ</t>
    </rPh>
    <rPh sb="22" eb="23">
      <t>ガツ</t>
    </rPh>
    <rPh sb="24" eb="26">
      <t>ヨクネン</t>
    </rPh>
    <rPh sb="27" eb="28">
      <t>ガツ</t>
    </rPh>
    <rPh sb="29" eb="31">
      <t>キカン</t>
    </rPh>
    <rPh sb="34" eb="35">
      <t>ゲツ</t>
    </rPh>
    <rPh sb="37" eb="39">
      <t>センタク</t>
    </rPh>
    <phoneticPr fontId="2"/>
  </si>
  <si>
    <t>区分</t>
    <rPh sb="0" eb="2">
      <t>クブン</t>
    </rPh>
    <phoneticPr fontId="2"/>
  </si>
  <si>
    <t>2.基本情報を入力します。</t>
    <rPh sb="2" eb="4">
      <t>キホン</t>
    </rPh>
    <rPh sb="4" eb="6">
      <t>ジョウホウ</t>
    </rPh>
    <rPh sb="7" eb="9">
      <t>ニュウリョク</t>
    </rPh>
    <phoneticPr fontId="2"/>
  </si>
  <si>
    <t>法203条の3第1号適用分</t>
    <rPh sb="0" eb="1">
      <t>ホウ</t>
    </rPh>
    <rPh sb="4" eb="5">
      <t>ジョウ</t>
    </rPh>
    <rPh sb="7" eb="8">
      <t>ダイ</t>
    </rPh>
    <rPh sb="9" eb="10">
      <t>ゴウ</t>
    </rPh>
    <rPh sb="10" eb="12">
      <t>テキヨウ</t>
    </rPh>
    <rPh sb="12" eb="13">
      <t>ブン</t>
    </rPh>
    <phoneticPr fontId="2"/>
  </si>
  <si>
    <t>　氏名を入力（国民健康保険加入者全員（擬制世帯主を含む））。</t>
    <rPh sb="1" eb="3">
      <t>シメイ</t>
    </rPh>
    <rPh sb="4" eb="6">
      <t>ニュウリョク</t>
    </rPh>
    <rPh sb="7" eb="9">
      <t>コクミン</t>
    </rPh>
    <rPh sb="9" eb="11">
      <t>ケンコウ</t>
    </rPh>
    <rPh sb="11" eb="13">
      <t>ホケン</t>
    </rPh>
    <rPh sb="13" eb="15">
      <t>カニュウ</t>
    </rPh>
    <rPh sb="15" eb="16">
      <t>シャ</t>
    </rPh>
    <rPh sb="16" eb="18">
      <t>ゼンイン</t>
    </rPh>
    <rPh sb="19" eb="21">
      <t>ギセイ</t>
    </rPh>
    <rPh sb="21" eb="24">
      <t>セタイヌシ</t>
    </rPh>
    <rPh sb="25" eb="26">
      <t>フク</t>
    </rPh>
    <phoneticPr fontId="2"/>
  </si>
  <si>
    <t>法203条の3第2号適用分</t>
    <rPh sb="0" eb="1">
      <t>ホウ</t>
    </rPh>
    <rPh sb="4" eb="5">
      <t>ジョウ</t>
    </rPh>
    <rPh sb="7" eb="8">
      <t>ダイ</t>
    </rPh>
    <rPh sb="9" eb="10">
      <t>ゴウ</t>
    </rPh>
    <rPh sb="10" eb="12">
      <t>テキヨウ</t>
    </rPh>
    <rPh sb="12" eb="13">
      <t>ブン</t>
    </rPh>
    <phoneticPr fontId="2"/>
  </si>
  <si>
    <t>　1月1日時点の年齢区分をリストから選択します。</t>
    <rPh sb="2" eb="3">
      <t>ガツ</t>
    </rPh>
    <rPh sb="4" eb="5">
      <t>ニチ</t>
    </rPh>
    <rPh sb="5" eb="7">
      <t>ジテン</t>
    </rPh>
    <rPh sb="8" eb="10">
      <t>ネンレイ</t>
    </rPh>
    <rPh sb="10" eb="12">
      <t>クブン</t>
    </rPh>
    <rPh sb="18" eb="20">
      <t>センタク</t>
    </rPh>
    <phoneticPr fontId="2"/>
  </si>
  <si>
    <t>法203条の3第3号適用分</t>
    <rPh sb="0" eb="1">
      <t>ホウ</t>
    </rPh>
    <rPh sb="4" eb="5">
      <t>ジョウ</t>
    </rPh>
    <rPh sb="7" eb="8">
      <t>ダイ</t>
    </rPh>
    <rPh sb="9" eb="10">
      <t>ゴウ</t>
    </rPh>
    <rPh sb="10" eb="12">
      <t>テキヨウ</t>
    </rPh>
    <rPh sb="12" eb="13">
      <t>ブン</t>
    </rPh>
    <phoneticPr fontId="2"/>
  </si>
  <si>
    <t>　給与収入がある方は「給与収入」の欄に入力。</t>
    <rPh sb="1" eb="3">
      <t>キュウヨ</t>
    </rPh>
    <rPh sb="3" eb="5">
      <t>シュウニュウ</t>
    </rPh>
    <rPh sb="8" eb="9">
      <t>カタ</t>
    </rPh>
    <rPh sb="11" eb="13">
      <t>キュウヨ</t>
    </rPh>
    <rPh sb="13" eb="15">
      <t>シュウニュウ</t>
    </rPh>
    <rPh sb="17" eb="18">
      <t>ラン</t>
    </rPh>
    <rPh sb="19" eb="21">
      <t>ニュウリョク</t>
    </rPh>
    <phoneticPr fontId="2"/>
  </si>
  <si>
    <t>年金の種別</t>
    <rPh sb="0" eb="2">
      <t>ネンキン</t>
    </rPh>
    <rPh sb="3" eb="5">
      <t>シュベツ</t>
    </rPh>
    <phoneticPr fontId="2"/>
  </si>
  <si>
    <t>　公的年金がある方は「年金収入」の欄に入力。</t>
    <rPh sb="1" eb="3">
      <t>コウテキ</t>
    </rPh>
    <rPh sb="3" eb="5">
      <t>ネンキン</t>
    </rPh>
    <rPh sb="8" eb="9">
      <t>カタ</t>
    </rPh>
    <rPh sb="11" eb="13">
      <t>ネンキン</t>
    </rPh>
    <rPh sb="13" eb="15">
      <t>シュウニュウ</t>
    </rPh>
    <rPh sb="17" eb="18">
      <t>ラン</t>
    </rPh>
    <rPh sb="19" eb="21">
      <t>ニュウリョク</t>
    </rPh>
    <phoneticPr fontId="2"/>
  </si>
  <si>
    <t>公的年金のみの場合は、公的年金等の源泉徴収票の「支払金額」欄を入力してください。</t>
    <rPh sb="0" eb="2">
      <t>コウテキ</t>
    </rPh>
    <rPh sb="2" eb="4">
      <t>ネンキン</t>
    </rPh>
    <rPh sb="7" eb="9">
      <t>バアイ</t>
    </rPh>
    <rPh sb="11" eb="13">
      <t>コウテキ</t>
    </rPh>
    <rPh sb="13" eb="15">
      <t>ネンキン</t>
    </rPh>
    <rPh sb="15" eb="16">
      <t>トウ</t>
    </rPh>
    <rPh sb="17" eb="19">
      <t>ゲンセン</t>
    </rPh>
    <rPh sb="19" eb="22">
      <t>チョウシュウヒョウ</t>
    </rPh>
    <rPh sb="24" eb="28">
      <t>シハライキンガク</t>
    </rPh>
    <rPh sb="29" eb="30">
      <t>ラン</t>
    </rPh>
    <rPh sb="31" eb="33">
      <t>ニュウリョク</t>
    </rPh>
    <phoneticPr fontId="2"/>
  </si>
  <si>
    <t>　その他の所得がある場合は「その他の所得」の欄に入力。※確定申告されている方はこの欄に入力。</t>
    <rPh sb="3" eb="4">
      <t>タ</t>
    </rPh>
    <rPh sb="5" eb="7">
      <t>ショトク</t>
    </rPh>
    <rPh sb="10" eb="12">
      <t>バアイ</t>
    </rPh>
    <rPh sb="16" eb="17">
      <t>タ</t>
    </rPh>
    <rPh sb="18" eb="20">
      <t>ショトク</t>
    </rPh>
    <rPh sb="22" eb="23">
      <t>ラン</t>
    </rPh>
    <rPh sb="24" eb="26">
      <t>ニュウリョク</t>
    </rPh>
    <rPh sb="28" eb="30">
      <t>カクテイ</t>
    </rPh>
    <rPh sb="30" eb="32">
      <t>シンコク</t>
    </rPh>
    <rPh sb="37" eb="38">
      <t>カタ</t>
    </rPh>
    <rPh sb="41" eb="42">
      <t>ラン</t>
    </rPh>
    <rPh sb="43" eb="45">
      <t>ニュウリョク</t>
    </rPh>
    <phoneticPr fontId="2"/>
  </si>
  <si>
    <t>入力箇所は「年金収入」です。</t>
    <rPh sb="0" eb="2">
      <t>ニュウリョク</t>
    </rPh>
    <rPh sb="2" eb="4">
      <t>カショ</t>
    </rPh>
    <rPh sb="6" eb="8">
      <t>ネンキン</t>
    </rPh>
    <rPh sb="8" eb="10">
      <t>シュウニュウ</t>
    </rPh>
    <phoneticPr fontId="2"/>
  </si>
  <si>
    <t>障がい年金・遺族年金は非課税年金ですので入力しない。</t>
    <rPh sb="0" eb="1">
      <t>ショウ</t>
    </rPh>
    <rPh sb="3" eb="5">
      <t>ネンキン</t>
    </rPh>
    <rPh sb="6" eb="8">
      <t>イゾク</t>
    </rPh>
    <rPh sb="8" eb="10">
      <t>ネンキン</t>
    </rPh>
    <rPh sb="11" eb="14">
      <t>ヒカゼイ</t>
    </rPh>
    <rPh sb="14" eb="16">
      <t>ネンキン</t>
    </rPh>
    <rPh sb="20" eb="22">
      <t>ニュウリョク</t>
    </rPh>
    <phoneticPr fontId="2"/>
  </si>
  <si>
    <r>
      <rPr>
        <b/>
        <sz val="14"/>
        <rFont val="HG丸ｺﾞｼｯｸM-PRO"/>
        <family val="3"/>
        <charset val="128"/>
      </rPr>
      <t>　＊</t>
    </r>
    <r>
      <rPr>
        <sz val="14"/>
        <rFont val="HG丸ｺﾞｼｯｸM-PRO"/>
        <family val="3"/>
        <charset val="128"/>
      </rPr>
      <t>給与収入がある方で、下記に該当する場合は「給与調整」に●を選択します。</t>
    </r>
    <rPh sb="2" eb="4">
      <t>キュウヨ</t>
    </rPh>
    <rPh sb="4" eb="6">
      <t>シュウニュウ</t>
    </rPh>
    <rPh sb="9" eb="10">
      <t>カタ</t>
    </rPh>
    <rPh sb="12" eb="14">
      <t>カキ</t>
    </rPh>
    <rPh sb="15" eb="17">
      <t>ガイトウ</t>
    </rPh>
    <rPh sb="19" eb="21">
      <t>バアイ</t>
    </rPh>
    <rPh sb="23" eb="25">
      <t>キュウヨ</t>
    </rPh>
    <rPh sb="25" eb="27">
      <t>チョウセイ</t>
    </rPh>
    <rPh sb="31" eb="33">
      <t>センタク</t>
    </rPh>
    <phoneticPr fontId="2"/>
  </si>
  <si>
    <t>　　給与収入が850万円以上ある方で、介護・子育て世帯に該当する方</t>
    <rPh sb="2" eb="4">
      <t>キュウヨ</t>
    </rPh>
    <rPh sb="4" eb="6">
      <t>シュウニュウ</t>
    </rPh>
    <rPh sb="10" eb="14">
      <t>マンエンイジョウ</t>
    </rPh>
    <rPh sb="16" eb="17">
      <t>カタ</t>
    </rPh>
    <rPh sb="19" eb="21">
      <t>カイゴ</t>
    </rPh>
    <rPh sb="22" eb="24">
      <t>コソダ</t>
    </rPh>
    <rPh sb="25" eb="27">
      <t>セタイ</t>
    </rPh>
    <rPh sb="28" eb="30">
      <t>ガイトウ</t>
    </rPh>
    <rPh sb="32" eb="33">
      <t>カタ</t>
    </rPh>
    <phoneticPr fontId="2"/>
  </si>
  <si>
    <t>　　・本人が特別障がい者に該当する</t>
    <rPh sb="3" eb="5">
      <t>ホンニン</t>
    </rPh>
    <rPh sb="6" eb="8">
      <t>トクベツ</t>
    </rPh>
    <rPh sb="8" eb="9">
      <t>ショウ</t>
    </rPh>
    <rPh sb="11" eb="12">
      <t>シャ</t>
    </rPh>
    <rPh sb="13" eb="15">
      <t>ガイトウ</t>
    </rPh>
    <phoneticPr fontId="2"/>
  </si>
  <si>
    <r>
      <t>「確定申告をした場合」　</t>
    </r>
    <r>
      <rPr>
        <sz val="11"/>
        <rFont val="HG丸ｺﾞｼｯｸM-PRO"/>
        <family val="3"/>
        <charset val="128"/>
      </rPr>
      <t>※以下は申告書Bのケース</t>
    </r>
    <rPh sb="1" eb="3">
      <t>カクテイ</t>
    </rPh>
    <rPh sb="3" eb="5">
      <t>シンコク</t>
    </rPh>
    <rPh sb="8" eb="10">
      <t>バアイ</t>
    </rPh>
    <rPh sb="13" eb="15">
      <t>イカ</t>
    </rPh>
    <rPh sb="16" eb="18">
      <t>シンコク</t>
    </rPh>
    <rPh sb="18" eb="19">
      <t>ショ</t>
    </rPh>
    <phoneticPr fontId="2"/>
  </si>
  <si>
    <t>　　・23歳未満の扶養親族者が居る</t>
    <rPh sb="5" eb="8">
      <t>サイミマン</t>
    </rPh>
    <rPh sb="9" eb="11">
      <t>フヨウ</t>
    </rPh>
    <rPh sb="11" eb="13">
      <t>シンゾク</t>
    </rPh>
    <rPh sb="13" eb="14">
      <t>シャ</t>
    </rPh>
    <rPh sb="15" eb="16">
      <t>イ</t>
    </rPh>
    <phoneticPr fontId="2"/>
  </si>
  <si>
    <t>　　・同一生計配偶者または扶養親族に特別障がい者が居る</t>
    <rPh sb="3" eb="5">
      <t>ドウイツ</t>
    </rPh>
    <rPh sb="5" eb="7">
      <t>セイケイ</t>
    </rPh>
    <rPh sb="7" eb="10">
      <t>ハイグウシャ</t>
    </rPh>
    <rPh sb="13" eb="15">
      <t>フヨウ</t>
    </rPh>
    <rPh sb="15" eb="17">
      <t>シンゾク</t>
    </rPh>
    <rPh sb="18" eb="20">
      <t>トクベツ</t>
    </rPh>
    <rPh sb="20" eb="21">
      <t>ショウ</t>
    </rPh>
    <rPh sb="23" eb="24">
      <t>シャ</t>
    </rPh>
    <rPh sb="25" eb="26">
      <t>イ</t>
    </rPh>
    <phoneticPr fontId="2"/>
  </si>
  <si>
    <t>フリガナ</t>
    <phoneticPr fontId="2"/>
  </si>
  <si>
    <t>伊賀市四十九町3184</t>
    <rPh sb="0" eb="7">
      <t>イガシシジュウクチョウ</t>
    </rPh>
    <phoneticPr fontId="2"/>
  </si>
  <si>
    <r>
      <rPr>
        <b/>
        <sz val="14"/>
        <rFont val="HG丸ｺﾞｼｯｸM-PRO"/>
        <family val="3"/>
        <charset val="128"/>
      </rPr>
      <t>　＊</t>
    </r>
    <r>
      <rPr>
        <sz val="14"/>
        <rFont val="HG丸ｺﾞｼｯｸM-PRO"/>
        <family val="3"/>
        <charset val="128"/>
      </rPr>
      <t>給与収入がある方で、会社都合により退職された方は「非自発」に●を選択します。</t>
    </r>
    <rPh sb="2" eb="4">
      <t>キュウヨ</t>
    </rPh>
    <rPh sb="4" eb="6">
      <t>シュウニュウ</t>
    </rPh>
    <rPh sb="9" eb="10">
      <t>カタ</t>
    </rPh>
    <rPh sb="12" eb="14">
      <t>カイシャ</t>
    </rPh>
    <rPh sb="14" eb="16">
      <t>ツゴウ</t>
    </rPh>
    <rPh sb="19" eb="21">
      <t>タイショク</t>
    </rPh>
    <rPh sb="24" eb="25">
      <t>カタ</t>
    </rPh>
    <rPh sb="27" eb="28">
      <t>ヒ</t>
    </rPh>
    <rPh sb="28" eb="30">
      <t>ジハツ</t>
    </rPh>
    <rPh sb="34" eb="36">
      <t>センタク</t>
    </rPh>
    <phoneticPr fontId="2"/>
  </si>
  <si>
    <t>男</t>
    <rPh sb="0" eb="1">
      <t>オトコ</t>
    </rPh>
    <phoneticPr fontId="2"/>
  </si>
  <si>
    <t>女</t>
    <rPh sb="0" eb="1">
      <t>オンナ</t>
    </rPh>
    <phoneticPr fontId="2"/>
  </si>
  <si>
    <r>
      <t>　　</t>
    </r>
    <r>
      <rPr>
        <b/>
        <sz val="14"/>
        <rFont val="HG丸ｺﾞｼｯｸM-PRO"/>
        <family val="3"/>
        <charset val="128"/>
      </rPr>
      <t>非自発的失業者軽減</t>
    </r>
    <r>
      <rPr>
        <sz val="14"/>
        <rFont val="HG丸ｺﾞｼｯｸM-PRO"/>
        <family val="3"/>
        <charset val="128"/>
      </rPr>
      <t>は市役所への申請が必要です。下記条件に当てはまる場合は手続きしてください。</t>
    </r>
    <rPh sb="2" eb="3">
      <t>ヒ</t>
    </rPh>
    <rPh sb="3" eb="6">
      <t>ジハツテキ</t>
    </rPh>
    <rPh sb="6" eb="9">
      <t>シツギョウシャ</t>
    </rPh>
    <rPh sb="9" eb="11">
      <t>ケイゲン</t>
    </rPh>
    <rPh sb="12" eb="15">
      <t>シヤクショ</t>
    </rPh>
    <rPh sb="17" eb="19">
      <t>シンセイ</t>
    </rPh>
    <rPh sb="20" eb="22">
      <t>ヒツヨウ</t>
    </rPh>
    <rPh sb="25" eb="27">
      <t>カキ</t>
    </rPh>
    <rPh sb="27" eb="29">
      <t>ジョウケン</t>
    </rPh>
    <rPh sb="30" eb="31">
      <t>ア</t>
    </rPh>
    <rPh sb="35" eb="37">
      <t>バアイ</t>
    </rPh>
    <rPh sb="38" eb="40">
      <t>テツヅ</t>
    </rPh>
    <phoneticPr fontId="2"/>
  </si>
  <si>
    <t>生年月日</t>
    <rPh sb="0" eb="2">
      <t>セイネン</t>
    </rPh>
    <rPh sb="2" eb="4">
      <t>ガッピ</t>
    </rPh>
    <phoneticPr fontId="2"/>
  </si>
  <si>
    <t>　　・雇用保険受給資格者証の離職事由番号が「11・12・21・22・23・31・32・33・34」に該当している。</t>
    <rPh sb="3" eb="5">
      <t>コヨウ</t>
    </rPh>
    <rPh sb="5" eb="7">
      <t>ホケン</t>
    </rPh>
    <rPh sb="7" eb="9">
      <t>ジュキュウ</t>
    </rPh>
    <rPh sb="9" eb="12">
      <t>シカクシャ</t>
    </rPh>
    <rPh sb="12" eb="13">
      <t>ショウ</t>
    </rPh>
    <rPh sb="14" eb="16">
      <t>リショク</t>
    </rPh>
    <rPh sb="16" eb="18">
      <t>ジユウ</t>
    </rPh>
    <rPh sb="18" eb="20">
      <t>バンゴウ</t>
    </rPh>
    <rPh sb="50" eb="52">
      <t>ガイトウ</t>
    </rPh>
    <phoneticPr fontId="2"/>
  </si>
  <si>
    <t>収入金額等</t>
    <rPh sb="0" eb="2">
      <t>シュウニュウ</t>
    </rPh>
    <rPh sb="2" eb="4">
      <t>キンガク</t>
    </rPh>
    <rPh sb="4" eb="5">
      <t>トウ</t>
    </rPh>
    <phoneticPr fontId="2"/>
  </si>
  <si>
    <t>事業</t>
    <rPh sb="0" eb="2">
      <t>ジギョウ</t>
    </rPh>
    <phoneticPr fontId="2"/>
  </si>
  <si>
    <t>営業等</t>
    <rPh sb="0" eb="2">
      <t>エイギョウ</t>
    </rPh>
    <rPh sb="2" eb="3">
      <t>トウ</t>
    </rPh>
    <phoneticPr fontId="2"/>
  </si>
  <si>
    <t>税金の計算</t>
    <rPh sb="0" eb="2">
      <t>ゼイキン</t>
    </rPh>
    <rPh sb="3" eb="5">
      <t>ケイサン</t>
    </rPh>
    <phoneticPr fontId="2"/>
  </si>
  <si>
    <t>　　※雇用保険受給資格者証はハローワーク（公共職業安定所）にて取得してください。</t>
    <rPh sb="3" eb="5">
      <t>コヨウ</t>
    </rPh>
    <rPh sb="5" eb="7">
      <t>ホケン</t>
    </rPh>
    <rPh sb="7" eb="9">
      <t>ジュキュウ</t>
    </rPh>
    <rPh sb="9" eb="12">
      <t>シカクシャ</t>
    </rPh>
    <rPh sb="12" eb="13">
      <t>ショウ</t>
    </rPh>
    <rPh sb="21" eb="28">
      <t>コウキョウショクギョウアンテイジョ</t>
    </rPh>
    <rPh sb="31" eb="33">
      <t>シュトク</t>
    </rPh>
    <phoneticPr fontId="2"/>
  </si>
  <si>
    <t>農業</t>
    <rPh sb="0" eb="2">
      <t>ノウギョウ</t>
    </rPh>
    <phoneticPr fontId="2"/>
  </si>
  <si>
    <t>不動産</t>
    <rPh sb="0" eb="3">
      <t>フドウサン</t>
    </rPh>
    <phoneticPr fontId="2"/>
  </si>
  <si>
    <r>
      <t>　</t>
    </r>
    <r>
      <rPr>
        <b/>
        <sz val="14"/>
        <rFont val="HG丸ｺﾞｼｯｸM-PRO"/>
        <family val="3"/>
        <charset val="128"/>
      </rPr>
      <t>＊</t>
    </r>
    <r>
      <rPr>
        <sz val="14"/>
        <rFont val="HG丸ｺﾞｼｯｸM-PRO"/>
        <family val="3"/>
        <charset val="128"/>
      </rPr>
      <t>擬制世帯主の場合は「擬主」に●を選択します。</t>
    </r>
    <rPh sb="2" eb="4">
      <t>ギセイ</t>
    </rPh>
    <rPh sb="4" eb="7">
      <t>セタイヌシ</t>
    </rPh>
    <rPh sb="8" eb="10">
      <t>バアイ</t>
    </rPh>
    <rPh sb="12" eb="13">
      <t>ギ</t>
    </rPh>
    <rPh sb="13" eb="14">
      <t>ヌシ</t>
    </rPh>
    <rPh sb="18" eb="20">
      <t>センタク</t>
    </rPh>
    <phoneticPr fontId="2"/>
  </si>
  <si>
    <t>利子</t>
    <rPh sb="0" eb="2">
      <t>リシ</t>
    </rPh>
    <phoneticPr fontId="2"/>
  </si>
  <si>
    <t>　　擬制世帯主とは、世帯主が国民健康保険以外の保険に加入している方のことです。</t>
    <rPh sb="2" eb="4">
      <t>ギセイ</t>
    </rPh>
    <rPh sb="4" eb="7">
      <t>セタイヌシ</t>
    </rPh>
    <rPh sb="10" eb="13">
      <t>セタイヌシ</t>
    </rPh>
    <rPh sb="14" eb="16">
      <t>コクミン</t>
    </rPh>
    <rPh sb="16" eb="18">
      <t>ケンコウ</t>
    </rPh>
    <rPh sb="18" eb="20">
      <t>ホケン</t>
    </rPh>
    <rPh sb="20" eb="22">
      <t>イガイ</t>
    </rPh>
    <rPh sb="23" eb="25">
      <t>ホケン</t>
    </rPh>
    <rPh sb="26" eb="28">
      <t>カニュウ</t>
    </rPh>
    <rPh sb="32" eb="33">
      <t>カタ</t>
    </rPh>
    <phoneticPr fontId="2"/>
  </si>
  <si>
    <t>配当</t>
    <rPh sb="0" eb="2">
      <t>ハイトウ</t>
    </rPh>
    <phoneticPr fontId="2"/>
  </si>
  <si>
    <t>　　国民健康保険税は世帯主課税となるため、世帯主が国民健康保険に加入していなくても世帯主課税となります。</t>
    <rPh sb="2" eb="4">
      <t>コクミン</t>
    </rPh>
    <rPh sb="4" eb="6">
      <t>ケンコウ</t>
    </rPh>
    <rPh sb="6" eb="8">
      <t>ホケン</t>
    </rPh>
    <rPh sb="8" eb="9">
      <t>ゼイ</t>
    </rPh>
    <rPh sb="10" eb="13">
      <t>セタイヌシ</t>
    </rPh>
    <rPh sb="13" eb="15">
      <t>カゼイ</t>
    </rPh>
    <rPh sb="21" eb="24">
      <t>セタイヌシ</t>
    </rPh>
    <rPh sb="25" eb="27">
      <t>コクミン</t>
    </rPh>
    <rPh sb="27" eb="29">
      <t>ケンコウ</t>
    </rPh>
    <rPh sb="29" eb="31">
      <t>ホケン</t>
    </rPh>
    <rPh sb="32" eb="34">
      <t>カニュウ</t>
    </rPh>
    <rPh sb="41" eb="44">
      <t>セタイヌシ</t>
    </rPh>
    <rPh sb="44" eb="46">
      <t>カゼイ</t>
    </rPh>
    <phoneticPr fontId="2"/>
  </si>
  <si>
    <t>給与</t>
    <rPh sb="0" eb="2">
      <t>キュウヨ</t>
    </rPh>
    <phoneticPr fontId="2"/>
  </si>
  <si>
    <t>　　国民健康保険税の税額計算は、加入者のみの所得金額で算定されるため、擬制世帯主の所得金額は用いません。</t>
    <rPh sb="2" eb="4">
      <t>コクミン</t>
    </rPh>
    <rPh sb="4" eb="6">
      <t>ケンコウ</t>
    </rPh>
    <rPh sb="6" eb="8">
      <t>ホケン</t>
    </rPh>
    <rPh sb="8" eb="9">
      <t>ゼイ</t>
    </rPh>
    <rPh sb="10" eb="12">
      <t>ゼイガク</t>
    </rPh>
    <rPh sb="12" eb="14">
      <t>ケイサン</t>
    </rPh>
    <rPh sb="16" eb="19">
      <t>カニュウシャ</t>
    </rPh>
    <rPh sb="22" eb="24">
      <t>ショトク</t>
    </rPh>
    <rPh sb="24" eb="26">
      <t>キンガク</t>
    </rPh>
    <rPh sb="27" eb="29">
      <t>サンテイ</t>
    </rPh>
    <rPh sb="35" eb="37">
      <t>ギセイ</t>
    </rPh>
    <rPh sb="37" eb="40">
      <t>セタイヌシ</t>
    </rPh>
    <rPh sb="41" eb="43">
      <t>ショトク</t>
    </rPh>
    <rPh sb="43" eb="45">
      <t>キンガク</t>
    </rPh>
    <rPh sb="46" eb="47">
      <t>モチ</t>
    </rPh>
    <phoneticPr fontId="2"/>
  </si>
  <si>
    <t>雑</t>
    <rPh sb="0" eb="1">
      <t>ザツ</t>
    </rPh>
    <phoneticPr fontId="2"/>
  </si>
  <si>
    <t>公的年金等</t>
    <rPh sb="0" eb="2">
      <t>コウテキ</t>
    </rPh>
    <rPh sb="2" eb="4">
      <t>ネンキン</t>
    </rPh>
    <rPh sb="4" eb="5">
      <t>トウ</t>
    </rPh>
    <phoneticPr fontId="2"/>
  </si>
  <si>
    <t>　　（軽減判定にのみ擬制世帯主の所得金額を用います）</t>
    <rPh sb="3" eb="5">
      <t>ケイゲン</t>
    </rPh>
    <rPh sb="5" eb="7">
      <t>ハンテイ</t>
    </rPh>
    <rPh sb="10" eb="15">
      <t>ギセイセタイヌシ</t>
    </rPh>
    <rPh sb="16" eb="18">
      <t>ショトク</t>
    </rPh>
    <rPh sb="18" eb="20">
      <t>キンガク</t>
    </rPh>
    <rPh sb="21" eb="22">
      <t>モチ</t>
    </rPh>
    <phoneticPr fontId="2"/>
  </si>
  <si>
    <t>その他</t>
    <rPh sb="2" eb="3">
      <t>タ</t>
    </rPh>
    <phoneticPr fontId="2"/>
  </si>
  <si>
    <t>　　世帯主が75歳以上の方は「65歳～74歳」を選択し、「擬主」に●を選択します。</t>
    <rPh sb="2" eb="5">
      <t>セタイヌシ</t>
    </rPh>
    <rPh sb="8" eb="9">
      <t>サイ</t>
    </rPh>
    <rPh sb="9" eb="11">
      <t>イジョウ</t>
    </rPh>
    <rPh sb="12" eb="13">
      <t>カタ</t>
    </rPh>
    <rPh sb="17" eb="18">
      <t>サイ</t>
    </rPh>
    <rPh sb="21" eb="22">
      <t>サイ</t>
    </rPh>
    <rPh sb="24" eb="26">
      <t>センタク</t>
    </rPh>
    <rPh sb="29" eb="30">
      <t>ギ</t>
    </rPh>
    <rPh sb="30" eb="31">
      <t>ヌシ</t>
    </rPh>
    <rPh sb="35" eb="37">
      <t>センタク</t>
    </rPh>
    <phoneticPr fontId="2"/>
  </si>
  <si>
    <t>総合譲渡</t>
    <rPh sb="0" eb="2">
      <t>ソウゴウ</t>
    </rPh>
    <rPh sb="2" eb="4">
      <t>ジョウト</t>
    </rPh>
    <phoneticPr fontId="2"/>
  </si>
  <si>
    <t>短期</t>
    <rPh sb="0" eb="2">
      <t>タンキ</t>
    </rPh>
    <phoneticPr fontId="2"/>
  </si>
  <si>
    <t>長期</t>
    <rPh sb="0" eb="2">
      <t>チョウキ</t>
    </rPh>
    <phoneticPr fontId="2"/>
  </si>
  <si>
    <t>一時</t>
    <rPh sb="0" eb="2">
      <t>イチジ</t>
    </rPh>
    <phoneticPr fontId="2"/>
  </si>
  <si>
    <t>所得金額</t>
    <rPh sb="0" eb="2">
      <t>ショトク</t>
    </rPh>
    <rPh sb="2" eb="4">
      <t>キンガク</t>
    </rPh>
    <phoneticPr fontId="2"/>
  </si>
  <si>
    <t>入力箇所は「その他の所得」です。</t>
    <rPh sb="0" eb="2">
      <t>ニュウリョク</t>
    </rPh>
    <rPh sb="2" eb="4">
      <t>カショ</t>
    </rPh>
    <rPh sb="8" eb="9">
      <t>タ</t>
    </rPh>
    <rPh sb="10" eb="12">
      <t>ショトク</t>
    </rPh>
    <phoneticPr fontId="2"/>
  </si>
  <si>
    <t>※分離課税所得がある方は、下記に注意してください。</t>
    <rPh sb="1" eb="3">
      <t>ブンリ</t>
    </rPh>
    <rPh sb="3" eb="5">
      <t>カゼイ</t>
    </rPh>
    <rPh sb="5" eb="7">
      <t>ショトク</t>
    </rPh>
    <rPh sb="10" eb="11">
      <t>カタ</t>
    </rPh>
    <rPh sb="13" eb="15">
      <t>カキ</t>
    </rPh>
    <rPh sb="16" eb="18">
      <t>チュウイ</t>
    </rPh>
    <phoneticPr fontId="2"/>
  </si>
  <si>
    <t>　　　　お問い合わせ先</t>
    <phoneticPr fontId="2"/>
  </si>
  <si>
    <t>　分離所得がマイナスの場合は、０円とみなすため除算しない。</t>
    <rPh sb="1" eb="3">
      <t>ブンリ</t>
    </rPh>
    <rPh sb="3" eb="5">
      <t>ショトク</t>
    </rPh>
    <rPh sb="11" eb="13">
      <t>バアイ</t>
    </rPh>
    <rPh sb="16" eb="17">
      <t>エン</t>
    </rPh>
    <rPh sb="23" eb="25">
      <t>ジョサン</t>
    </rPh>
    <phoneticPr fontId="2"/>
  </si>
  <si>
    <t>　分離所得がプラスの場合は「その他の所得」へ加算します。</t>
    <rPh sb="1" eb="3">
      <t>ブンリ</t>
    </rPh>
    <rPh sb="3" eb="5">
      <t>ショトク</t>
    </rPh>
    <rPh sb="10" eb="12">
      <t>バアイ</t>
    </rPh>
    <rPh sb="16" eb="17">
      <t>タ</t>
    </rPh>
    <rPh sb="18" eb="20">
      <t>ショトク</t>
    </rPh>
    <rPh sb="22" eb="24">
      <t>カサン</t>
    </rPh>
    <phoneticPr fontId="2"/>
  </si>
  <si>
    <t>伊賀市保険年金課　保険年金係　☎０５９５－２２－９６５９</t>
  </si>
  <si>
    <t>総合譲渡・一時</t>
    <rPh sb="0" eb="2">
      <t>ソウゴウ</t>
    </rPh>
    <rPh sb="2" eb="4">
      <t>ジョウト</t>
    </rPh>
    <rPh sb="5" eb="7">
      <t>イチジ</t>
    </rPh>
    <phoneticPr fontId="2"/>
  </si>
  <si>
    <t>ませんので、加算しないでください。</t>
    <rPh sb="6" eb="8">
      <t>カサン</t>
    </rPh>
    <phoneticPr fontId="2"/>
  </si>
  <si>
    <t>　　　　　　　　イガ　タロウ</t>
    <phoneticPr fontId="2"/>
  </si>
  <si>
    <t>確定申告書Aの方は、所得金額「合計⑧」欄を入力してください。</t>
    <rPh sb="0" eb="2">
      <t>カクテイ</t>
    </rPh>
    <rPh sb="2" eb="4">
      <t>シンコク</t>
    </rPh>
    <rPh sb="4" eb="5">
      <t>ショ</t>
    </rPh>
    <rPh sb="7" eb="8">
      <t>カタ</t>
    </rPh>
    <rPh sb="10" eb="12">
      <t>ショトク</t>
    </rPh>
    <rPh sb="12" eb="14">
      <t>キンガク</t>
    </rPh>
    <rPh sb="15" eb="17">
      <t>ゴウケイ</t>
    </rPh>
    <rPh sb="19" eb="20">
      <t>ラン</t>
    </rPh>
    <rPh sb="21" eb="23">
      <t>ニュウリョク</t>
    </rPh>
    <phoneticPr fontId="2"/>
  </si>
  <si>
    <t>合計⑫</t>
    <rPh sb="0" eb="2">
      <t>ゴウケイ</t>
    </rPh>
    <phoneticPr fontId="2"/>
  </si>
  <si>
    <t>確定申告書Bの方は、所得金額「合計⑫」欄を入力してください。</t>
    <rPh sb="0" eb="2">
      <t>カクテイ</t>
    </rPh>
    <rPh sb="2" eb="4">
      <t>シンコク</t>
    </rPh>
    <rPh sb="4" eb="5">
      <t>ショ</t>
    </rPh>
    <rPh sb="7" eb="8">
      <t>カタ</t>
    </rPh>
    <rPh sb="10" eb="12">
      <t>ショトク</t>
    </rPh>
    <rPh sb="12" eb="14">
      <t>キンガク</t>
    </rPh>
    <rPh sb="15" eb="17">
      <t>ゴウケイ</t>
    </rPh>
    <rPh sb="19" eb="20">
      <t>ラン</t>
    </rPh>
    <rPh sb="21" eb="23">
      <t>ニュウリョク</t>
    </rPh>
    <phoneticPr fontId="2"/>
  </si>
  <si>
    <t>※ 擬制世帯主の所得は税額計算に含みません。軽減判定にのみ含まれます。</t>
    <rPh sb="2" eb="4">
      <t>ギセイ</t>
    </rPh>
    <rPh sb="4" eb="7">
      <t>セタイヌシ</t>
    </rPh>
    <rPh sb="8" eb="10">
      <t>ショトク</t>
    </rPh>
    <rPh sb="11" eb="13">
      <t>ゼイガク</t>
    </rPh>
    <rPh sb="13" eb="15">
      <t>ケイサン</t>
    </rPh>
    <rPh sb="16" eb="17">
      <t>フク</t>
    </rPh>
    <rPh sb="22" eb="24">
      <t>ケイゲン</t>
    </rPh>
    <rPh sb="24" eb="26">
      <t>ハンテイ</t>
    </rPh>
    <rPh sb="29" eb="30">
      <t>フク</t>
    </rPh>
    <phoneticPr fontId="2"/>
  </si>
  <si>
    <r>
      <rPr>
        <b/>
        <sz val="12"/>
        <color theme="5" tint="-0.499984740745262"/>
        <rFont val="HG丸ｺﾞｼｯｸM-PRO"/>
        <family val="3"/>
        <charset val="128"/>
      </rPr>
      <t>3</t>
    </r>
    <r>
      <rPr>
        <sz val="12"/>
        <color theme="5" tint="-0.499984740745262"/>
        <rFont val="HG丸ｺﾞｼｯｸM-PRO"/>
        <family val="3"/>
        <charset val="128"/>
      </rPr>
      <t>. 給与収入850万円以上で介護・子育て世帯に該当する場合は「給与調整」●を選択してください。</t>
    </r>
    <rPh sb="3" eb="7">
      <t>キュウヨシュウニュウ</t>
    </rPh>
    <rPh sb="10" eb="12">
      <t>マンエン</t>
    </rPh>
    <rPh sb="12" eb="14">
      <t>イジョウ</t>
    </rPh>
    <rPh sb="15" eb="17">
      <t>カイゴ</t>
    </rPh>
    <rPh sb="18" eb="20">
      <t>コソダ</t>
    </rPh>
    <rPh sb="21" eb="23">
      <t>セタイ</t>
    </rPh>
    <rPh sb="24" eb="26">
      <t>ガイトウ</t>
    </rPh>
    <rPh sb="28" eb="30">
      <t>バアイ</t>
    </rPh>
    <rPh sb="32" eb="34">
      <t>キュウヨ</t>
    </rPh>
    <rPh sb="34" eb="36">
      <t>チョウセイ</t>
    </rPh>
    <rPh sb="39" eb="41">
      <t>センタク</t>
    </rPh>
    <phoneticPr fontId="2"/>
  </si>
  <si>
    <r>
      <rPr>
        <b/>
        <sz val="12"/>
        <color theme="5" tint="-0.499984740745262"/>
        <rFont val="HG丸ｺﾞｼｯｸM-PRO"/>
        <family val="3"/>
        <charset val="128"/>
      </rPr>
      <t>4</t>
    </r>
    <r>
      <rPr>
        <sz val="12"/>
        <color theme="5" tint="-0.499984740745262"/>
        <rFont val="HG丸ｺﾞｼｯｸM-PRO"/>
        <family val="3"/>
        <charset val="128"/>
      </rPr>
      <t>. 給与収入がある方で非自発的失業者に該当する場合は「非自発」●を選択してください。</t>
    </r>
    <rPh sb="3" eb="5">
      <t>キュウヨ</t>
    </rPh>
    <rPh sb="5" eb="7">
      <t>シュウニュウ</t>
    </rPh>
    <rPh sb="10" eb="11">
      <t>カタ</t>
    </rPh>
    <rPh sb="12" eb="13">
      <t>ヒ</t>
    </rPh>
    <rPh sb="13" eb="16">
      <t>ジハツテキ</t>
    </rPh>
    <rPh sb="16" eb="19">
      <t>シツギョウシャ</t>
    </rPh>
    <rPh sb="20" eb="22">
      <t>ガイトウ</t>
    </rPh>
    <rPh sb="24" eb="26">
      <t>バアイ</t>
    </rPh>
    <rPh sb="28" eb="29">
      <t>ヒ</t>
    </rPh>
    <rPh sb="29" eb="31">
      <t>ジハツ</t>
    </rPh>
    <rPh sb="34" eb="36">
      <t>センタク</t>
    </rPh>
    <phoneticPr fontId="2"/>
  </si>
  <si>
    <r>
      <rPr>
        <b/>
        <sz val="12"/>
        <color theme="5" tint="-0.499984740745262"/>
        <rFont val="HG丸ｺﾞｼｯｸM-PRO"/>
        <family val="3"/>
        <charset val="128"/>
      </rPr>
      <t>5</t>
    </r>
    <r>
      <rPr>
        <sz val="12"/>
        <color theme="5" tint="-0.499984740745262"/>
        <rFont val="HG丸ｺﾞｼｯｸM-PRO"/>
        <family val="3"/>
        <charset val="128"/>
      </rPr>
      <t>. 擬制世帯主（世帯主が国保以外の健康保険に加入）に該当する場合は「擬主」●を選択してください。</t>
    </r>
    <rPh sb="3" eb="5">
      <t>ギセイ</t>
    </rPh>
    <rPh sb="5" eb="8">
      <t>セタイヌシ</t>
    </rPh>
    <rPh sb="9" eb="12">
      <t>セタイヌシ</t>
    </rPh>
    <rPh sb="13" eb="15">
      <t>コクホ</t>
    </rPh>
    <rPh sb="15" eb="17">
      <t>イガイ</t>
    </rPh>
    <rPh sb="18" eb="20">
      <t>ケンコウ</t>
    </rPh>
    <rPh sb="20" eb="22">
      <t>ホケン</t>
    </rPh>
    <rPh sb="23" eb="25">
      <t>カニュウ</t>
    </rPh>
    <rPh sb="27" eb="29">
      <t>ガイトウ</t>
    </rPh>
    <rPh sb="31" eb="33">
      <t>バアイ</t>
    </rPh>
    <rPh sb="35" eb="36">
      <t>ギ</t>
    </rPh>
    <rPh sb="36" eb="37">
      <t>ヌシ</t>
    </rPh>
    <rPh sb="40" eb="42">
      <t>センタク</t>
    </rPh>
    <phoneticPr fontId="2"/>
  </si>
  <si>
    <t>（75歳以上の方が世帯主の場合は年齢区分65歳～74歳を選択し、「擬主」●を選択してください。）</t>
    <phoneticPr fontId="2"/>
  </si>
  <si>
    <r>
      <rPr>
        <b/>
        <sz val="12"/>
        <color theme="5" tint="-0.499984740745262"/>
        <rFont val="HG丸ｺﾞｼｯｸM-PRO"/>
        <family val="3"/>
        <charset val="128"/>
      </rPr>
      <t>1</t>
    </r>
    <r>
      <rPr>
        <sz val="12"/>
        <color theme="5" tint="-0.499984740745262"/>
        <rFont val="HG丸ｺﾞｼｯｸM-PRO"/>
        <family val="3"/>
        <charset val="128"/>
      </rPr>
      <t>. 加入期間を選択</t>
    </r>
    <r>
      <rPr>
        <sz val="11"/>
        <color theme="5" tint="-0.499984740745262"/>
        <rFont val="HG丸ｺﾞｼｯｸM-PRO"/>
        <family val="3"/>
        <charset val="128"/>
      </rPr>
      <t>（例：1年間（4月から翌年3月）の場合は12ケ月。10月から加入（10月から翌年3月）の場合は6ケ月を選択）</t>
    </r>
    <rPh sb="3" eb="5">
      <t>カニュウ</t>
    </rPh>
    <rPh sb="5" eb="7">
      <t>キカン</t>
    </rPh>
    <rPh sb="8" eb="10">
      <t>センタク</t>
    </rPh>
    <phoneticPr fontId="2"/>
  </si>
  <si>
    <r>
      <rPr>
        <b/>
        <sz val="12"/>
        <color theme="5" tint="-0.499984740745262"/>
        <rFont val="HG丸ｺﾞｼｯｸM-PRO"/>
        <family val="3"/>
        <charset val="128"/>
      </rPr>
      <t>2</t>
    </r>
    <r>
      <rPr>
        <sz val="12"/>
        <color theme="5" tint="-0.499984740745262"/>
        <rFont val="HG丸ｺﾞｼｯｸM-PRO"/>
        <family val="3"/>
        <charset val="128"/>
      </rPr>
      <t>. 加入者の年齢区分、各収入金額・所得を入力。＊注</t>
    </r>
    <r>
      <rPr>
        <sz val="11"/>
        <color theme="5" tint="-0.499984740745262"/>
        <rFont val="HG丸ｺﾞｼｯｸM-PRO"/>
        <family val="3"/>
        <charset val="128"/>
      </rPr>
      <t>（下記を確認してください）</t>
    </r>
    <rPh sb="3" eb="6">
      <t>カニュウシャ</t>
    </rPh>
    <rPh sb="7" eb="9">
      <t>ネンレイ</t>
    </rPh>
    <rPh sb="9" eb="11">
      <t>クブン</t>
    </rPh>
    <rPh sb="12" eb="13">
      <t>カク</t>
    </rPh>
    <rPh sb="13" eb="15">
      <t>シュウニュウ</t>
    </rPh>
    <rPh sb="15" eb="17">
      <t>キンガク</t>
    </rPh>
    <rPh sb="18" eb="20">
      <t>ショトク</t>
    </rPh>
    <rPh sb="21" eb="23">
      <t>ニュウリョク</t>
    </rPh>
    <rPh sb="25" eb="26">
      <t>チュウ</t>
    </rPh>
    <rPh sb="27" eb="29">
      <t>カキ</t>
    </rPh>
    <rPh sb="30" eb="32">
      <t>カクニン</t>
    </rPh>
    <phoneticPr fontId="2"/>
  </si>
  <si>
    <t>●</t>
    <phoneticPr fontId="2"/>
  </si>
  <si>
    <t>7月末</t>
    <rPh sb="1" eb="3">
      <t>ガツマツ</t>
    </rPh>
    <phoneticPr fontId="2"/>
  </si>
  <si>
    <t>8月末</t>
    <rPh sb="1" eb="3">
      <t>ガツマツ</t>
    </rPh>
    <phoneticPr fontId="2"/>
  </si>
  <si>
    <t>9月末</t>
    <rPh sb="1" eb="3">
      <t>ガツマツ</t>
    </rPh>
    <phoneticPr fontId="2"/>
  </si>
  <si>
    <t>10月末</t>
    <rPh sb="2" eb="4">
      <t>ガツマツ</t>
    </rPh>
    <phoneticPr fontId="2"/>
  </si>
  <si>
    <t>11月末</t>
    <rPh sb="2" eb="4">
      <t>ガツマツ</t>
    </rPh>
    <phoneticPr fontId="2"/>
  </si>
  <si>
    <t>12月末</t>
    <rPh sb="2" eb="4">
      <t>ガツマツ</t>
    </rPh>
    <phoneticPr fontId="2"/>
  </si>
  <si>
    <t>翌１月末</t>
    <rPh sb="0" eb="1">
      <t>ヨク</t>
    </rPh>
    <rPh sb="2" eb="4">
      <t>ガツマツ</t>
    </rPh>
    <phoneticPr fontId="2"/>
  </si>
  <si>
    <t>翌２月末</t>
    <rPh sb="0" eb="1">
      <t>ヨク</t>
    </rPh>
    <rPh sb="2" eb="4">
      <t>ガツマツ</t>
    </rPh>
    <phoneticPr fontId="2"/>
  </si>
  <si>
    <t>翌３月末</t>
    <rPh sb="0" eb="1">
      <t>ヨク</t>
    </rPh>
    <rPh sb="2" eb="4">
      <t>ガツマツ</t>
    </rPh>
    <phoneticPr fontId="2"/>
  </si>
  <si>
    <t>　保険税の算定には含まれませんので加算しないでください。</t>
    <rPh sb="1" eb="3">
      <t>ホケン</t>
    </rPh>
    <rPh sb="3" eb="4">
      <t>ゼイ</t>
    </rPh>
    <rPh sb="5" eb="7">
      <t>サンテイ</t>
    </rPh>
    <rPh sb="9" eb="10">
      <t>フク</t>
    </rPh>
    <rPh sb="17" eb="19">
      <t>カサン</t>
    </rPh>
    <phoneticPr fontId="2"/>
  </si>
  <si>
    <t>・上場株式等の譲渡所得および配当所得等について、申告不要制度を選択した場合は、</t>
    <rPh sb="1" eb="3">
      <t>ジョウジョウ</t>
    </rPh>
    <rPh sb="3" eb="5">
      <t>カブシキ</t>
    </rPh>
    <rPh sb="5" eb="6">
      <t>トウ</t>
    </rPh>
    <rPh sb="7" eb="9">
      <t>ジョウト</t>
    </rPh>
    <rPh sb="9" eb="11">
      <t>ショトク</t>
    </rPh>
    <rPh sb="14" eb="16">
      <t>ハイトウ</t>
    </rPh>
    <rPh sb="16" eb="18">
      <t>ショトク</t>
    </rPh>
    <rPh sb="18" eb="19">
      <t>トウ</t>
    </rPh>
    <rPh sb="24" eb="26">
      <t>シンコク</t>
    </rPh>
    <rPh sb="26" eb="28">
      <t>フヨウ</t>
    </rPh>
    <rPh sb="28" eb="30">
      <t>セイド</t>
    </rPh>
    <phoneticPr fontId="2"/>
  </si>
  <si>
    <t>　　・離職日時点の年齢が65歳未満の方</t>
    <rPh sb="3" eb="5">
      <t>リショク</t>
    </rPh>
    <rPh sb="5" eb="6">
      <t>ビ</t>
    </rPh>
    <rPh sb="6" eb="8">
      <t>ジテン</t>
    </rPh>
    <rPh sb="9" eb="11">
      <t>ネンレイ</t>
    </rPh>
    <rPh sb="14" eb="15">
      <t>サイ</t>
    </rPh>
    <rPh sb="15" eb="17">
      <t>ミマン</t>
    </rPh>
    <rPh sb="18" eb="19">
      <t>カタ</t>
    </rPh>
    <phoneticPr fontId="2"/>
  </si>
  <si>
    <t>※上場株式等の譲渡所得等および配当所得等について、</t>
    <rPh sb="1" eb="6">
      <t>ジョウジョウカブシキトウ</t>
    </rPh>
    <rPh sb="7" eb="12">
      <t>ジョウトショトクトウ</t>
    </rPh>
    <rPh sb="15" eb="20">
      <t>ハイトウショトクトウ</t>
    </rPh>
    <phoneticPr fontId="2"/>
  </si>
  <si>
    <t>申告不要制度を選択した場合は、保険税の算定には含まれ</t>
    <rPh sb="7" eb="9">
      <t>センタク</t>
    </rPh>
    <rPh sb="11" eb="13">
      <t>バアイ</t>
    </rPh>
    <rPh sb="15" eb="17">
      <t>ホケン</t>
    </rPh>
    <rPh sb="17" eb="18">
      <t>ゼイ</t>
    </rPh>
    <rPh sb="19" eb="21">
      <t>サンテイ</t>
    </rPh>
    <rPh sb="23" eb="24">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</si>
</sst>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_);[Red]\(#,##0.0\)"/>
    <numFmt numFmtId="178" formatCode="#,##0.00_ ;[Red]\-#,##0.00\ "/>
    <numFmt numFmtId="179" formatCode="0.0000_ "/>
    <numFmt numFmtId="180" formatCode="#,##0_ "/>
    <numFmt numFmtId="181" formatCode="#,##0_ ;[Red]\-#,##0\ "/>
    <numFmt numFmtId="182" formatCode="0.000_);[Red]\(0.000\)"/>
  </numFmts>
  <fonts count="37">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HG丸ｺﾞｼｯｸM-PRO"/>
      <family val="3"/>
      <charset val="128"/>
    </font>
    <font>
      <sz val="24"/>
      <name val="HG丸ｺﾞｼｯｸM-PRO"/>
      <family val="3"/>
      <charset val="128"/>
    </font>
    <font>
      <sz val="16"/>
      <name val="HG丸ｺﾞｼｯｸM-PRO"/>
      <family val="3"/>
      <charset val="128"/>
    </font>
    <font>
      <sz val="12"/>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6"/>
      <name val="HG丸ｺﾞｼｯｸM-PRO"/>
      <family val="3"/>
      <charset val="128"/>
    </font>
    <font>
      <sz val="11"/>
      <color theme="1"/>
      <name val="游ゴシック"/>
      <family val="2"/>
      <charset val="128"/>
      <scheme val="minor"/>
    </font>
    <font>
      <b/>
      <sz val="14"/>
      <color rgb="FFFF0000"/>
      <name val="HG丸ｺﾞｼｯｸM-PRO"/>
      <family val="3"/>
      <charset val="128"/>
    </font>
    <font>
      <sz val="11"/>
      <color rgb="FFFF0000"/>
      <name val="HG丸ｺﾞｼｯｸM-PRO"/>
      <family val="3"/>
      <charset val="128"/>
    </font>
    <font>
      <sz val="9"/>
      <color indexed="81"/>
      <name val="MS P ゴシック"/>
      <family val="3"/>
      <charset val="128"/>
    </font>
    <font>
      <b/>
      <sz val="14"/>
      <name val="HG丸ｺﾞｼｯｸM-PRO"/>
      <family val="3"/>
      <charset val="128"/>
    </font>
    <font>
      <sz val="12"/>
      <color theme="5" tint="-0.499984740745262"/>
      <name val="HG丸ｺﾞｼｯｸM-PRO"/>
      <family val="3"/>
      <charset val="128"/>
    </font>
    <font>
      <sz val="12"/>
      <color rgb="FFFF0000"/>
      <name val="HG丸ｺﾞｼｯｸM-PRO"/>
      <family val="3"/>
      <charset val="128"/>
    </font>
    <font>
      <b/>
      <sz val="18"/>
      <name val="HG丸ｺﾞｼｯｸM-PRO"/>
      <family val="3"/>
      <charset val="128"/>
    </font>
    <font>
      <b/>
      <sz val="28"/>
      <name val="HG丸ｺﾞｼｯｸM-PRO"/>
      <family val="3"/>
      <charset val="128"/>
    </font>
    <font>
      <sz val="22"/>
      <name val="HG丸ｺﾞｼｯｸM-PRO"/>
      <family val="3"/>
      <charset val="128"/>
    </font>
    <font>
      <sz val="14"/>
      <color theme="0"/>
      <name val="HG丸ｺﾞｼｯｸM-PRO"/>
      <family val="3"/>
      <charset val="128"/>
    </font>
    <font>
      <b/>
      <sz val="18"/>
      <color theme="0"/>
      <name val="HG丸ｺﾞｼｯｸM-PRO"/>
      <family val="3"/>
      <charset val="128"/>
    </font>
    <font>
      <b/>
      <sz val="16"/>
      <color rgb="FF002060"/>
      <name val="HG丸ｺﾞｼｯｸM-PRO"/>
      <family val="3"/>
      <charset val="128"/>
    </font>
    <font>
      <b/>
      <sz val="12"/>
      <name val="HG丸ｺﾞｼｯｸM-PRO"/>
      <family val="3"/>
      <charset val="128"/>
    </font>
    <font>
      <b/>
      <sz val="10"/>
      <name val="HG丸ｺﾞｼｯｸM-PRO"/>
      <family val="3"/>
      <charset val="128"/>
    </font>
    <font>
      <b/>
      <sz val="8"/>
      <name val="HG丸ｺﾞｼｯｸM-PRO"/>
      <family val="3"/>
      <charset val="128"/>
    </font>
    <font>
      <b/>
      <sz val="9"/>
      <name val="HG丸ｺﾞｼｯｸM-PRO"/>
      <family val="3"/>
      <charset val="128"/>
    </font>
    <font>
      <b/>
      <sz val="14"/>
      <color theme="9" tint="-0.499984740745262"/>
      <name val="HG丸ｺﾞｼｯｸM-PRO"/>
      <family val="3"/>
      <charset val="128"/>
    </font>
    <font>
      <b/>
      <sz val="12"/>
      <color theme="0"/>
      <name val="HG丸ｺﾞｼｯｸM-PRO"/>
      <family val="3"/>
      <charset val="128"/>
    </font>
    <font>
      <b/>
      <sz val="6"/>
      <name val="HG丸ｺﾞｼｯｸM-PRO"/>
      <family val="3"/>
      <charset val="128"/>
    </font>
    <font>
      <sz val="11"/>
      <color theme="5" tint="-0.499984740745262"/>
      <name val="HG丸ｺﾞｼｯｸM-PRO"/>
      <family val="3"/>
      <charset val="128"/>
    </font>
    <font>
      <b/>
      <sz val="12"/>
      <color theme="5" tint="-0.499984740745262"/>
      <name val="HG丸ｺﾞｼｯｸM-PRO"/>
      <family val="3"/>
      <charset val="128"/>
    </font>
    <font>
      <b/>
      <sz val="14"/>
      <color theme="5" tint="-0.499984740745262"/>
      <name val="HG丸ｺﾞｼｯｸM-PRO"/>
      <family val="3"/>
      <charset val="128"/>
    </font>
    <font>
      <b/>
      <sz val="16"/>
      <color theme="0"/>
      <name val="HG丸ｺﾞｼｯｸM-PRO"/>
      <family val="3"/>
      <charset val="128"/>
    </font>
  </fonts>
  <fills count="11">
    <fill>
      <patternFill patternType="none"/>
    </fill>
    <fill>
      <patternFill patternType="gray125"/>
    </fill>
    <fill>
      <patternFill patternType="solid">
        <fgColor rgb="FFFFFFCC"/>
        <bgColor indexed="64"/>
      </patternFill>
    </fill>
    <fill>
      <patternFill patternType="solid">
        <fgColor theme="2"/>
        <bgColor indexed="64"/>
      </patternFill>
    </fill>
    <fill>
      <patternFill patternType="solid">
        <fgColor rgb="FFCCECFF"/>
        <bgColor indexed="64"/>
      </patternFill>
    </fill>
    <fill>
      <patternFill patternType="solid">
        <fgColor theme="0"/>
        <bgColor indexed="64"/>
      </patternFill>
    </fill>
    <fill>
      <patternFill patternType="solid">
        <fgColor rgb="FFFFCCFF"/>
        <bgColor indexed="64"/>
      </patternFill>
    </fill>
    <fill>
      <patternFill patternType="solid">
        <fgColor rgb="FF00B050"/>
        <bgColor indexed="64"/>
      </patternFill>
    </fill>
    <fill>
      <patternFill patternType="solid">
        <fgColor rgb="FF7030A0"/>
        <bgColor indexed="64"/>
      </patternFill>
    </fill>
    <fill>
      <patternFill patternType="solid">
        <fgColor rgb="FF00B0F0"/>
        <bgColor indexed="64"/>
      </patternFill>
    </fill>
    <fill>
      <patternFill patternType="solid">
        <fgColor rgb="FFFF99FF"/>
        <bgColor indexed="64"/>
      </patternFill>
    </fill>
  </fills>
  <borders count="100">
    <border>
      <left/>
      <right/>
      <top/>
      <bottom/>
      <diagonal/>
    </border>
    <border>
      <left style="thin">
        <color rgb="FFC00000"/>
      </left>
      <right style="thin">
        <color rgb="FFC00000"/>
      </right>
      <top style="thin">
        <color rgb="FFC00000"/>
      </top>
      <bottom style="hair">
        <color indexed="64"/>
      </bottom>
      <diagonal/>
    </border>
    <border>
      <left style="thin">
        <color rgb="FFC00000"/>
      </left>
      <right style="hair">
        <color indexed="64"/>
      </right>
      <top style="thin">
        <color rgb="FFC00000"/>
      </top>
      <bottom style="hair">
        <color indexed="64"/>
      </bottom>
      <diagonal/>
    </border>
    <border>
      <left style="hair">
        <color indexed="64"/>
      </left>
      <right style="hair">
        <color indexed="64"/>
      </right>
      <top style="thin">
        <color rgb="FFC00000"/>
      </top>
      <bottom style="hair">
        <color indexed="64"/>
      </bottom>
      <diagonal/>
    </border>
    <border>
      <left style="hair">
        <color indexed="64"/>
      </left>
      <right style="thin">
        <color rgb="FFC00000"/>
      </right>
      <top style="thin">
        <color rgb="FFC00000"/>
      </top>
      <bottom style="hair">
        <color indexed="64"/>
      </bottom>
      <diagonal/>
    </border>
    <border>
      <left style="thin">
        <color rgb="FFC00000"/>
      </left>
      <right style="thin">
        <color rgb="FFC00000"/>
      </right>
      <top style="hair">
        <color indexed="64"/>
      </top>
      <bottom style="hair">
        <color indexed="64"/>
      </bottom>
      <diagonal/>
    </border>
    <border>
      <left style="thin">
        <color rgb="FFC00000"/>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rgb="FFC00000"/>
      </right>
      <top style="hair">
        <color indexed="64"/>
      </top>
      <bottom style="hair">
        <color indexed="64"/>
      </bottom>
      <diagonal/>
    </border>
    <border>
      <left style="thin">
        <color rgb="FFC00000"/>
      </left>
      <right style="thin">
        <color rgb="FFC00000"/>
      </right>
      <top style="hair">
        <color indexed="64"/>
      </top>
      <bottom style="thin">
        <color rgb="FFC00000"/>
      </bottom>
      <diagonal/>
    </border>
    <border>
      <left style="thin">
        <color rgb="FFC00000"/>
      </left>
      <right style="hair">
        <color indexed="64"/>
      </right>
      <top style="hair">
        <color indexed="64"/>
      </top>
      <bottom style="thin">
        <color rgb="FFC00000"/>
      </bottom>
      <diagonal/>
    </border>
    <border>
      <left style="hair">
        <color indexed="64"/>
      </left>
      <right style="hair">
        <color indexed="64"/>
      </right>
      <top style="hair">
        <color indexed="64"/>
      </top>
      <bottom style="thin">
        <color rgb="FFC00000"/>
      </bottom>
      <diagonal/>
    </border>
    <border>
      <left style="hair">
        <color indexed="64"/>
      </left>
      <right style="thin">
        <color rgb="FFC00000"/>
      </right>
      <top style="hair">
        <color indexed="64"/>
      </top>
      <bottom style="thin">
        <color rgb="FFC00000"/>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rgb="FF00B050"/>
      </left>
      <right style="hair">
        <color indexed="64"/>
      </right>
      <top style="medium">
        <color rgb="FF00B050"/>
      </top>
      <bottom style="medium">
        <color rgb="FF00B050"/>
      </bottom>
      <diagonal/>
    </border>
    <border>
      <left style="hair">
        <color indexed="64"/>
      </left>
      <right style="hair">
        <color indexed="64"/>
      </right>
      <top style="medium">
        <color rgb="FF00B050"/>
      </top>
      <bottom style="medium">
        <color rgb="FF00B050"/>
      </bottom>
      <diagonal/>
    </border>
    <border>
      <left style="hair">
        <color indexed="64"/>
      </left>
      <right style="medium">
        <color rgb="FF00B050"/>
      </right>
      <top style="medium">
        <color rgb="FF00B050"/>
      </top>
      <bottom style="medium">
        <color rgb="FF00B050"/>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C00000"/>
      </right>
      <top/>
      <bottom/>
      <diagonal/>
    </border>
    <border>
      <left/>
      <right/>
      <top style="thin">
        <color rgb="FFC00000"/>
      </top>
      <bottom/>
      <diagonal/>
    </border>
    <border>
      <left/>
      <right/>
      <top/>
      <bottom style="thin">
        <color rgb="FFC00000"/>
      </bottom>
      <diagonal/>
    </border>
    <border>
      <left style="thin">
        <color rgb="FF0070C0"/>
      </left>
      <right/>
      <top style="thin">
        <color rgb="FF0070C0"/>
      </top>
      <bottom/>
      <diagonal/>
    </border>
    <border>
      <left/>
      <right/>
      <top style="thin">
        <color rgb="FF0070C0"/>
      </top>
      <bottom/>
      <diagonal/>
    </border>
    <border>
      <left/>
      <right style="hair">
        <color indexed="64"/>
      </right>
      <top style="thin">
        <color rgb="FF0070C0"/>
      </top>
      <bottom/>
      <diagonal/>
    </border>
    <border>
      <left style="hair">
        <color indexed="64"/>
      </left>
      <right/>
      <top style="thin">
        <color rgb="FF0070C0"/>
      </top>
      <bottom/>
      <diagonal/>
    </border>
    <border>
      <left/>
      <right style="thin">
        <color rgb="FF0070C0"/>
      </right>
      <top style="thin">
        <color rgb="FF0070C0"/>
      </top>
      <bottom/>
      <diagonal/>
    </border>
    <border>
      <left style="thin">
        <color rgb="FF0070C0"/>
      </left>
      <right/>
      <top style="hair">
        <color indexed="64"/>
      </top>
      <bottom style="hair">
        <color indexed="64"/>
      </bottom>
      <diagonal/>
    </border>
    <border>
      <left/>
      <right style="thin">
        <color rgb="FF0070C0"/>
      </right>
      <top/>
      <bottom style="hair">
        <color indexed="64"/>
      </bottom>
      <diagonal/>
    </border>
    <border>
      <left/>
      <right style="thin">
        <color rgb="FF0070C0"/>
      </right>
      <top style="hair">
        <color indexed="64"/>
      </top>
      <bottom style="hair">
        <color indexed="64"/>
      </bottom>
      <diagonal/>
    </border>
    <border>
      <left/>
      <right style="thin">
        <color rgb="FF0070C0"/>
      </right>
      <top style="hair">
        <color indexed="64"/>
      </top>
      <bottom/>
      <diagonal/>
    </border>
    <border>
      <left style="thin">
        <color rgb="FF0070C0"/>
      </left>
      <right/>
      <top style="hair">
        <color indexed="64"/>
      </top>
      <bottom style="thin">
        <color rgb="FF0070C0"/>
      </bottom>
      <diagonal/>
    </border>
    <border>
      <left/>
      <right/>
      <top style="hair">
        <color indexed="64"/>
      </top>
      <bottom style="thin">
        <color rgb="FF0070C0"/>
      </bottom>
      <diagonal/>
    </border>
    <border>
      <left/>
      <right style="hair">
        <color indexed="64"/>
      </right>
      <top style="hair">
        <color indexed="64"/>
      </top>
      <bottom style="thin">
        <color rgb="FF0070C0"/>
      </bottom>
      <diagonal/>
    </border>
    <border>
      <left style="hair">
        <color indexed="64"/>
      </left>
      <right style="hair">
        <color indexed="64"/>
      </right>
      <top style="hair">
        <color indexed="64"/>
      </top>
      <bottom style="thin">
        <color rgb="FF0070C0"/>
      </bottom>
      <diagonal/>
    </border>
    <border>
      <left style="hair">
        <color indexed="64"/>
      </left>
      <right/>
      <top style="hair">
        <color indexed="64"/>
      </top>
      <bottom style="thin">
        <color rgb="FF0070C0"/>
      </bottom>
      <diagonal/>
    </border>
    <border>
      <left/>
      <right style="thin">
        <color rgb="FF0070C0"/>
      </right>
      <top style="hair">
        <color indexed="64"/>
      </top>
      <bottom style="thin">
        <color rgb="FF0070C0"/>
      </bottom>
      <diagonal/>
    </border>
    <border>
      <left style="thin">
        <color rgb="FF0070C0"/>
      </left>
      <right style="hair">
        <color indexed="64"/>
      </right>
      <top style="thin">
        <color rgb="FF0070C0"/>
      </top>
      <bottom style="hair">
        <color indexed="64"/>
      </bottom>
      <diagonal/>
    </border>
    <border>
      <left style="hair">
        <color indexed="64"/>
      </left>
      <right style="hair">
        <color indexed="64"/>
      </right>
      <top style="thin">
        <color rgb="FF0070C0"/>
      </top>
      <bottom style="hair">
        <color indexed="64"/>
      </bottom>
      <diagonal/>
    </border>
    <border>
      <left style="hair">
        <color indexed="64"/>
      </left>
      <right/>
      <top style="thin">
        <color rgb="FF0070C0"/>
      </top>
      <bottom style="hair">
        <color indexed="64"/>
      </bottom>
      <diagonal/>
    </border>
    <border>
      <left/>
      <right/>
      <top style="thin">
        <color rgb="FF0070C0"/>
      </top>
      <bottom style="hair">
        <color indexed="64"/>
      </bottom>
      <diagonal/>
    </border>
    <border>
      <left/>
      <right style="thin">
        <color rgb="FF0070C0"/>
      </right>
      <top style="thin">
        <color rgb="FF0070C0"/>
      </top>
      <bottom style="hair">
        <color indexed="64"/>
      </bottom>
      <diagonal/>
    </border>
    <border>
      <left style="thin">
        <color rgb="FF0070C0"/>
      </left>
      <right style="hair">
        <color indexed="64"/>
      </right>
      <top style="hair">
        <color indexed="64"/>
      </top>
      <bottom style="hair">
        <color indexed="64"/>
      </bottom>
      <diagonal/>
    </border>
    <border>
      <left style="hair">
        <color indexed="64"/>
      </left>
      <right style="thin">
        <color rgb="FF0070C0"/>
      </right>
      <top style="hair">
        <color indexed="64"/>
      </top>
      <bottom style="hair">
        <color indexed="64"/>
      </bottom>
      <diagonal/>
    </border>
    <border>
      <left style="hair">
        <color indexed="64"/>
      </left>
      <right style="thin">
        <color rgb="FF0070C0"/>
      </right>
      <top style="hair">
        <color indexed="64"/>
      </top>
      <bottom style="thin">
        <color rgb="FF0070C0"/>
      </bottom>
      <diagonal/>
    </border>
    <border>
      <left style="thin">
        <color rgb="FF0070C0"/>
      </left>
      <right style="hair">
        <color indexed="64"/>
      </right>
      <top style="hair">
        <color indexed="64"/>
      </top>
      <bottom style="thin">
        <color rgb="FF0070C0"/>
      </bottom>
      <diagonal/>
    </border>
    <border>
      <left style="thin">
        <color rgb="FF0070C0"/>
      </left>
      <right/>
      <top/>
      <bottom/>
      <diagonal/>
    </border>
    <border>
      <left/>
      <right style="thin">
        <color rgb="FF0070C0"/>
      </right>
      <top/>
      <bottom/>
      <diagonal/>
    </border>
    <border>
      <left style="thin">
        <color rgb="FF0070C0"/>
      </left>
      <right/>
      <top/>
      <bottom style="hair">
        <color indexed="64"/>
      </bottom>
      <diagonal/>
    </border>
    <border>
      <left style="thin">
        <color rgb="FF0070C0"/>
      </left>
      <right/>
      <top style="hair">
        <color indexed="64"/>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right/>
      <top/>
      <bottom style="double">
        <color indexed="64"/>
      </bottom>
      <diagonal/>
    </border>
    <border>
      <left style="thin">
        <color rgb="FF00B050"/>
      </left>
      <right style="hair">
        <color indexed="64"/>
      </right>
      <top/>
      <bottom style="thin">
        <color rgb="FF00B050"/>
      </bottom>
      <diagonal/>
    </border>
    <border>
      <left style="hair">
        <color indexed="64"/>
      </left>
      <right style="hair">
        <color indexed="64"/>
      </right>
      <top/>
      <bottom style="thin">
        <color rgb="FF00B050"/>
      </bottom>
      <diagonal/>
    </border>
    <border>
      <left style="hair">
        <color indexed="64"/>
      </left>
      <right style="thin">
        <color rgb="FF00B050"/>
      </right>
      <top/>
      <bottom style="thin">
        <color rgb="FF00B050"/>
      </bottom>
      <diagonal/>
    </border>
    <border>
      <left style="medium">
        <color rgb="FFFF0000"/>
      </left>
      <right style="hair">
        <color indexed="64"/>
      </right>
      <top style="medium">
        <color rgb="FFFF0000"/>
      </top>
      <bottom style="medium">
        <color rgb="FFFF0000"/>
      </bottom>
      <diagonal/>
    </border>
    <border>
      <left style="hair">
        <color indexed="64"/>
      </left>
      <right style="hair">
        <color indexed="64"/>
      </right>
      <top style="medium">
        <color rgb="FFFF0000"/>
      </top>
      <bottom style="medium">
        <color rgb="FFFF0000"/>
      </bottom>
      <diagonal/>
    </border>
    <border>
      <left style="hair">
        <color indexed="64"/>
      </left>
      <right style="medium">
        <color rgb="FFFF0000"/>
      </right>
      <top style="medium">
        <color rgb="FFFF0000"/>
      </top>
      <bottom style="medium">
        <color rgb="FFFF0000"/>
      </bottom>
      <diagonal/>
    </border>
    <border>
      <left style="thin">
        <color rgb="FFC00000"/>
      </left>
      <right style="thin">
        <color rgb="FFC00000"/>
      </right>
      <top style="hair">
        <color indexed="64"/>
      </top>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thick">
        <color rgb="FFC00000"/>
      </left>
      <right style="hair">
        <color indexed="64"/>
      </right>
      <top style="thick">
        <color rgb="FFC00000"/>
      </top>
      <bottom style="thick">
        <color rgb="FFC00000"/>
      </bottom>
      <diagonal/>
    </border>
    <border>
      <left style="hair">
        <color indexed="64"/>
      </left>
      <right style="hair">
        <color indexed="64"/>
      </right>
      <top style="thick">
        <color rgb="FFC00000"/>
      </top>
      <bottom style="thick">
        <color rgb="FFC00000"/>
      </bottom>
      <diagonal/>
    </border>
    <border>
      <left style="hair">
        <color indexed="64"/>
      </left>
      <right style="thick">
        <color rgb="FFC00000"/>
      </right>
      <top style="thick">
        <color rgb="FFC00000"/>
      </top>
      <bottom style="thick">
        <color rgb="FFC00000"/>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hair">
        <color indexed="64"/>
      </left>
      <right/>
      <top style="hair">
        <color indexed="64"/>
      </top>
      <bottom style="thick">
        <color rgb="FF00B050"/>
      </bottom>
      <diagonal/>
    </border>
    <border>
      <left/>
      <right/>
      <top style="hair">
        <color indexed="64"/>
      </top>
      <bottom style="thick">
        <color rgb="FF00B050"/>
      </bottom>
      <diagonal/>
    </border>
    <border>
      <left/>
      <right style="hair">
        <color indexed="64"/>
      </right>
      <top style="hair">
        <color indexed="64"/>
      </top>
      <bottom style="thick">
        <color rgb="FF00B050"/>
      </bottom>
      <diagonal/>
    </border>
    <border>
      <left/>
      <right style="thick">
        <color rgb="FF00B050"/>
      </right>
      <top style="hair">
        <color indexed="64"/>
      </top>
      <bottom style="hair">
        <color indexed="64"/>
      </bottom>
      <diagonal/>
    </border>
    <border>
      <left style="thick">
        <color rgb="FF00B050"/>
      </left>
      <right/>
      <top style="hair">
        <color indexed="64"/>
      </top>
      <bottom style="hair">
        <color indexed="64"/>
      </bottom>
      <diagonal/>
    </border>
    <border>
      <left style="hair">
        <color indexed="64"/>
      </left>
      <right/>
      <top style="thick">
        <color rgb="FF00B050"/>
      </top>
      <bottom style="hair">
        <color indexed="64"/>
      </bottom>
      <diagonal/>
    </border>
    <border>
      <left/>
      <right/>
      <top style="thick">
        <color rgb="FF00B050"/>
      </top>
      <bottom style="hair">
        <color indexed="64"/>
      </bottom>
      <diagonal/>
    </border>
    <border>
      <left/>
      <right style="hair">
        <color indexed="64"/>
      </right>
      <top style="thick">
        <color rgb="FF00B050"/>
      </top>
      <bottom style="hair">
        <color indexed="64"/>
      </bottom>
      <diagonal/>
    </border>
    <border>
      <left style="hair">
        <color indexed="64"/>
      </left>
      <right/>
      <top style="hair">
        <color indexed="64"/>
      </top>
      <bottom style="thick">
        <color rgb="FF0070C0"/>
      </bottom>
      <diagonal/>
    </border>
    <border>
      <left/>
      <right/>
      <top style="hair">
        <color indexed="64"/>
      </top>
      <bottom style="thick">
        <color rgb="FF0070C0"/>
      </bottom>
      <diagonal/>
    </border>
    <border>
      <left/>
      <right style="hair">
        <color indexed="64"/>
      </right>
      <top style="hair">
        <color indexed="64"/>
      </top>
      <bottom style="thick">
        <color rgb="FF0070C0"/>
      </bottom>
      <diagonal/>
    </border>
    <border>
      <left/>
      <right style="thick">
        <color rgb="FF0070C0"/>
      </right>
      <top style="hair">
        <color indexed="64"/>
      </top>
      <bottom style="hair">
        <color indexed="64"/>
      </bottom>
      <diagonal/>
    </border>
  </borders>
  <cellStyleXfs count="4">
    <xf numFmtId="0" fontId="0" fillId="0" borderId="0">
      <alignment vertical="center"/>
    </xf>
    <xf numFmtId="0" fontId="1" fillId="0" borderId="0"/>
    <xf numFmtId="38" fontId="1" fillId="0" borderId="0" applyFont="0" applyFill="0" applyBorder="0" applyAlignment="0" applyProtection="0"/>
    <xf numFmtId="38" fontId="13" fillId="0" borderId="0" applyFont="0" applyFill="0" applyBorder="0" applyAlignment="0" applyProtection="0">
      <alignment vertical="center"/>
    </xf>
  </cellStyleXfs>
  <cellXfs count="511">
    <xf numFmtId="0" fontId="0" fillId="0" borderId="0" xfId="0">
      <alignment vertical="center"/>
    </xf>
    <xf numFmtId="0" fontId="4" fillId="0" borderId="0" xfId="1" applyFont="1" applyAlignment="1">
      <alignment vertical="center"/>
    </xf>
    <xf numFmtId="0" fontId="4" fillId="0" borderId="1" xfId="1" applyFont="1" applyBorder="1" applyAlignment="1">
      <alignment vertical="center"/>
    </xf>
    <xf numFmtId="38" fontId="4" fillId="0" borderId="0" xfId="2" applyFont="1" applyAlignment="1">
      <alignment vertical="center"/>
    </xf>
    <xf numFmtId="0" fontId="7" fillId="0" borderId="2" xfId="1" applyFont="1" applyBorder="1" applyAlignment="1">
      <alignment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4" fillId="0" borderId="5" xfId="1" applyFont="1" applyBorder="1" applyAlignment="1">
      <alignment vertical="center"/>
    </xf>
    <xf numFmtId="0" fontId="7" fillId="0" borderId="6" xfId="1" applyFont="1" applyBorder="1" applyAlignment="1">
      <alignment horizontal="center" vertical="center"/>
    </xf>
    <xf numFmtId="0" fontId="8" fillId="2" borderId="7" xfId="1" applyFont="1" applyFill="1" applyBorder="1" applyAlignment="1">
      <alignment vertical="center"/>
    </xf>
    <xf numFmtId="176" fontId="8" fillId="2" borderId="7" xfId="1" applyNumberFormat="1" applyFont="1" applyFill="1" applyBorder="1" applyAlignment="1">
      <alignment vertical="center"/>
    </xf>
    <xf numFmtId="176" fontId="8" fillId="2" borderId="8" xfId="1" applyNumberFormat="1" applyFont="1" applyFill="1" applyBorder="1" applyAlignment="1">
      <alignment vertical="center"/>
    </xf>
    <xf numFmtId="176" fontId="4" fillId="0" borderId="2" xfId="2" applyNumberFormat="1" applyFont="1" applyBorder="1" applyAlignment="1">
      <alignment vertical="center"/>
    </xf>
    <xf numFmtId="177" fontId="4" fillId="0" borderId="3" xfId="2" applyNumberFormat="1" applyFont="1" applyBorder="1" applyAlignment="1">
      <alignment horizontal="right" vertical="center"/>
    </xf>
    <xf numFmtId="176" fontId="4" fillId="0" borderId="4" xfId="2" applyNumberFormat="1" applyFont="1" applyBorder="1" applyAlignment="1">
      <alignment vertical="center"/>
    </xf>
    <xf numFmtId="0" fontId="4" fillId="0" borderId="9" xfId="1" applyFont="1" applyBorder="1" applyAlignment="1">
      <alignment vertical="center"/>
    </xf>
    <xf numFmtId="176" fontId="4" fillId="0" borderId="6" xfId="2" applyNumberFormat="1" applyFont="1" applyBorder="1" applyAlignment="1">
      <alignment vertical="center"/>
    </xf>
    <xf numFmtId="177" fontId="4" fillId="0" borderId="7" xfId="2" applyNumberFormat="1" applyFont="1" applyBorder="1" applyAlignment="1">
      <alignment horizontal="right" vertical="center"/>
    </xf>
    <xf numFmtId="176" fontId="4" fillId="0" borderId="8" xfId="2" applyNumberFormat="1" applyFont="1" applyBorder="1" applyAlignment="1">
      <alignment vertical="center"/>
    </xf>
    <xf numFmtId="0" fontId="7" fillId="0" borderId="10" xfId="1" applyFont="1" applyBorder="1" applyAlignment="1">
      <alignment horizontal="center" vertical="center"/>
    </xf>
    <xf numFmtId="0" fontId="8" fillId="2" borderId="11" xfId="1" applyFont="1" applyFill="1" applyBorder="1" applyAlignment="1">
      <alignment vertical="center"/>
    </xf>
    <xf numFmtId="176" fontId="8" fillId="2" borderId="11" xfId="1" applyNumberFormat="1" applyFont="1" applyFill="1" applyBorder="1" applyAlignment="1">
      <alignment vertical="center"/>
    </xf>
    <xf numFmtId="176" fontId="8" fillId="2" borderId="12" xfId="1" applyNumberFormat="1" applyFont="1" applyFill="1" applyBorder="1" applyAlignment="1">
      <alignment vertical="center"/>
    </xf>
    <xf numFmtId="0" fontId="4" fillId="0" borderId="7" xfId="1" applyFont="1" applyBorder="1" applyAlignment="1">
      <alignment vertical="center"/>
    </xf>
    <xf numFmtId="0" fontId="9" fillId="4" borderId="7" xfId="1" applyFont="1" applyFill="1" applyBorder="1" applyAlignment="1">
      <alignment horizontal="center" vertical="center"/>
    </xf>
    <xf numFmtId="0" fontId="9" fillId="4" borderId="13" xfId="1" applyFont="1" applyFill="1" applyBorder="1" applyAlignment="1">
      <alignment horizontal="center" vertical="center"/>
    </xf>
    <xf numFmtId="0" fontId="7" fillId="0" borderId="7" xfId="1" applyFont="1" applyBorder="1" applyAlignment="1">
      <alignment horizontal="center" vertical="center"/>
    </xf>
    <xf numFmtId="38" fontId="10" fillId="4" borderId="7" xfId="2" applyFont="1" applyFill="1" applyBorder="1" applyAlignment="1">
      <alignment vertical="center"/>
    </xf>
    <xf numFmtId="38" fontId="10" fillId="4" borderId="13" xfId="2" applyFont="1" applyFill="1" applyBorder="1" applyAlignment="1">
      <alignment vertical="center"/>
    </xf>
    <xf numFmtId="176" fontId="4" fillId="0" borderId="10" xfId="2" applyNumberFormat="1" applyFont="1" applyBorder="1" applyAlignment="1">
      <alignment vertical="center"/>
    </xf>
    <xf numFmtId="177" fontId="4" fillId="0" borderId="11" xfId="2" applyNumberFormat="1" applyFont="1" applyBorder="1" applyAlignment="1">
      <alignment horizontal="right" vertical="center"/>
    </xf>
    <xf numFmtId="176" fontId="4" fillId="0" borderId="12" xfId="2" applyNumberFormat="1" applyFont="1" applyBorder="1" applyAlignment="1">
      <alignment vertical="center"/>
    </xf>
    <xf numFmtId="176" fontId="4" fillId="0" borderId="0" xfId="2" applyNumberFormat="1" applyFont="1" applyAlignment="1">
      <alignment vertical="center"/>
    </xf>
    <xf numFmtId="0" fontId="9" fillId="0" borderId="0" xfId="1" applyFont="1" applyAlignment="1">
      <alignment vertical="center"/>
    </xf>
    <xf numFmtId="0" fontId="7" fillId="0" borderId="0" xfId="1" applyFont="1" applyAlignment="1">
      <alignment vertical="center"/>
    </xf>
    <xf numFmtId="178" fontId="4" fillId="0" borderId="3" xfId="2" applyNumberFormat="1" applyFont="1" applyBorder="1" applyAlignment="1">
      <alignment vertical="center"/>
    </xf>
    <xf numFmtId="176" fontId="4" fillId="0" borderId="3" xfId="2" applyNumberFormat="1" applyFont="1" applyBorder="1" applyAlignment="1">
      <alignment vertical="center"/>
    </xf>
    <xf numFmtId="178" fontId="4" fillId="0" borderId="7" xfId="2" applyNumberFormat="1" applyFont="1" applyBorder="1" applyAlignment="1">
      <alignment vertical="center"/>
    </xf>
    <xf numFmtId="176" fontId="4" fillId="0" borderId="7" xfId="2" applyNumberFormat="1" applyFont="1" applyBorder="1" applyAlignment="1">
      <alignment vertical="center"/>
    </xf>
    <xf numFmtId="0" fontId="4" fillId="0" borderId="20" xfId="1" applyFont="1" applyBorder="1" applyAlignment="1">
      <alignment vertical="center"/>
    </xf>
    <xf numFmtId="0" fontId="4" fillId="0" borderId="21" xfId="1" applyFont="1" applyBorder="1" applyAlignment="1">
      <alignment vertical="center"/>
    </xf>
    <xf numFmtId="178" fontId="4" fillId="0" borderId="11" xfId="2" applyNumberFormat="1" applyFont="1" applyBorder="1" applyAlignment="1">
      <alignment vertical="center"/>
    </xf>
    <xf numFmtId="176" fontId="4" fillId="0" borderId="11" xfId="2" applyNumberFormat="1" applyFont="1" applyBorder="1" applyAlignment="1">
      <alignment vertical="center"/>
    </xf>
    <xf numFmtId="38" fontId="4" fillId="0" borderId="3" xfId="2" applyFont="1" applyBorder="1" applyAlignment="1">
      <alignment vertical="center"/>
    </xf>
    <xf numFmtId="38" fontId="4" fillId="0" borderId="7" xfId="2" applyFont="1" applyBorder="1" applyAlignment="1">
      <alignment vertical="center"/>
    </xf>
    <xf numFmtId="0" fontId="4" fillId="0" borderId="23" xfId="1" applyFont="1" applyBorder="1" applyAlignment="1">
      <alignment vertical="center"/>
    </xf>
    <xf numFmtId="0" fontId="4" fillId="0" borderId="24" xfId="1" applyFont="1" applyBorder="1" applyAlignment="1">
      <alignment vertical="center"/>
    </xf>
    <xf numFmtId="38" fontId="4" fillId="0" borderId="11" xfId="2" applyFont="1" applyBorder="1" applyAlignment="1">
      <alignment vertical="center"/>
    </xf>
    <xf numFmtId="0" fontId="4" fillId="0" borderId="0" xfId="1" applyFont="1" applyBorder="1" applyAlignment="1">
      <alignment vertical="center"/>
    </xf>
    <xf numFmtId="0" fontId="4" fillId="0" borderId="27" xfId="1" applyFont="1" applyBorder="1" applyAlignment="1">
      <alignment vertical="center"/>
    </xf>
    <xf numFmtId="0" fontId="4" fillId="0" borderId="31" xfId="1" applyFont="1" applyBorder="1" applyAlignment="1">
      <alignment vertical="center"/>
    </xf>
    <xf numFmtId="0" fontId="4" fillId="0" borderId="32" xfId="1" applyFont="1" applyBorder="1" applyAlignment="1">
      <alignment vertical="center"/>
    </xf>
    <xf numFmtId="0" fontId="4" fillId="0" borderId="33" xfId="1" applyFont="1" applyBorder="1" applyAlignment="1">
      <alignment vertical="center"/>
    </xf>
    <xf numFmtId="0" fontId="8" fillId="0" borderId="0" xfId="1" applyFont="1" applyAlignment="1">
      <alignment vertical="center"/>
    </xf>
    <xf numFmtId="0" fontId="12" fillId="0" borderId="0" xfId="1" applyFont="1" applyAlignment="1">
      <alignment vertical="center"/>
    </xf>
    <xf numFmtId="0" fontId="4" fillId="0" borderId="0" xfId="1" applyFont="1" applyFill="1" applyBorder="1" applyAlignment="1">
      <alignment vertical="center"/>
    </xf>
    <xf numFmtId="0" fontId="7" fillId="0" borderId="0" xfId="1" applyFont="1" applyFill="1" applyBorder="1" applyAlignment="1">
      <alignment vertical="center"/>
    </xf>
    <xf numFmtId="0" fontId="4" fillId="0" borderId="35" xfId="1" applyFont="1" applyBorder="1" applyAlignment="1">
      <alignment vertical="center"/>
    </xf>
    <xf numFmtId="0" fontId="12" fillId="0" borderId="34" xfId="1" applyFont="1" applyBorder="1" applyAlignment="1">
      <alignment vertical="center"/>
    </xf>
    <xf numFmtId="0" fontId="4" fillId="0" borderId="36" xfId="1" applyFont="1" applyBorder="1" applyAlignment="1">
      <alignment vertical="center"/>
    </xf>
    <xf numFmtId="0" fontId="12" fillId="0" borderId="0" xfId="1" applyFont="1" applyFill="1" applyBorder="1" applyAlignment="1">
      <alignment vertical="center"/>
    </xf>
    <xf numFmtId="0" fontId="12" fillId="0" borderId="0" xfId="1" applyFont="1" applyFill="1" applyBorder="1" applyAlignment="1">
      <alignment horizontal="center" vertical="center"/>
    </xf>
    <xf numFmtId="38" fontId="12" fillId="0" borderId="0" xfId="2" applyFont="1" applyFill="1" applyBorder="1" applyAlignment="1">
      <alignment vertical="center"/>
    </xf>
    <xf numFmtId="38" fontId="11" fillId="0" borderId="0" xfId="2" applyFont="1" applyAlignment="1">
      <alignment horizontal="center" vertical="center"/>
    </xf>
    <xf numFmtId="176" fontId="11" fillId="0" borderId="0" xfId="2" applyNumberFormat="1" applyFont="1" applyAlignment="1">
      <alignment horizontal="center" vertical="center"/>
    </xf>
    <xf numFmtId="38" fontId="8" fillId="0" borderId="0" xfId="2" applyFont="1" applyAlignment="1">
      <alignment vertical="center"/>
    </xf>
    <xf numFmtId="0" fontId="11" fillId="0" borderId="0" xfId="1" applyFont="1" applyAlignment="1">
      <alignment horizontal="center" vertical="center"/>
    </xf>
    <xf numFmtId="0" fontId="8" fillId="0" borderId="0" xfId="0" applyFont="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38" fontId="8" fillId="0" borderId="14" xfId="2" applyFont="1" applyBorder="1" applyAlignment="1">
      <alignment vertical="center"/>
    </xf>
    <xf numFmtId="0" fontId="8" fillId="0" borderId="44" xfId="0" applyFont="1" applyBorder="1" applyAlignment="1">
      <alignment horizontal="right" vertical="center"/>
    </xf>
    <xf numFmtId="0" fontId="8" fillId="0" borderId="19"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0" fontId="8" fillId="0" borderId="45" xfId="0" applyFont="1" applyBorder="1" applyAlignment="1">
      <alignment horizontal="right" vertical="center"/>
    </xf>
    <xf numFmtId="0" fontId="8" fillId="0" borderId="26" xfId="0" applyFont="1" applyBorder="1" applyAlignment="1">
      <alignment vertical="center"/>
    </xf>
    <xf numFmtId="0" fontId="8" fillId="0" borderId="0" xfId="0" applyFont="1" applyBorder="1" applyAlignment="1">
      <alignment vertical="center"/>
    </xf>
    <xf numFmtId="0" fontId="8" fillId="0" borderId="27" xfId="0" applyFont="1" applyBorder="1" applyAlignment="1">
      <alignment vertical="center"/>
    </xf>
    <xf numFmtId="0" fontId="8" fillId="0" borderId="22" xfId="0" applyFont="1" applyBorder="1" applyAlignment="1">
      <alignment vertical="center"/>
    </xf>
    <xf numFmtId="0" fontId="8" fillId="0" borderId="23" xfId="0" applyFont="1" applyBorder="1" applyAlignment="1">
      <alignment vertical="center"/>
    </xf>
    <xf numFmtId="0" fontId="8" fillId="0" borderId="24" xfId="0" applyFont="1" applyBorder="1" applyAlignment="1">
      <alignment horizontal="right" vertical="center"/>
    </xf>
    <xf numFmtId="0" fontId="8" fillId="0" borderId="43" xfId="0" applyFont="1" applyBorder="1" applyAlignment="1">
      <alignment horizontal="right" vertical="center"/>
    </xf>
    <xf numFmtId="38" fontId="8" fillId="0" borderId="49" xfId="2" applyFont="1" applyBorder="1" applyAlignment="1">
      <alignment vertical="center"/>
    </xf>
    <xf numFmtId="38" fontId="8" fillId="0" borderId="50" xfId="2" applyFont="1" applyBorder="1" applyAlignment="1">
      <alignment vertical="center"/>
    </xf>
    <xf numFmtId="0" fontId="8" fillId="0" borderId="50" xfId="0" applyFont="1" applyBorder="1" applyAlignment="1">
      <alignment vertical="center"/>
    </xf>
    <xf numFmtId="0" fontId="8" fillId="0" borderId="47" xfId="0" applyFont="1" applyBorder="1" applyAlignment="1">
      <alignment vertical="center"/>
    </xf>
    <xf numFmtId="0" fontId="8" fillId="0" borderId="51" xfId="0" applyFont="1" applyBorder="1" applyAlignment="1">
      <alignment horizontal="right" vertical="center"/>
    </xf>
    <xf numFmtId="0" fontId="4" fillId="0" borderId="14" xfId="1" applyFont="1" applyBorder="1" applyAlignment="1">
      <alignment vertical="center"/>
    </xf>
    <xf numFmtId="0" fontId="4" fillId="0" borderId="15" xfId="1" applyFont="1" applyBorder="1" applyAlignment="1">
      <alignment vertical="center"/>
    </xf>
    <xf numFmtId="0" fontId="10" fillId="0" borderId="0" xfId="1" applyFont="1" applyAlignment="1">
      <alignment vertical="center"/>
    </xf>
    <xf numFmtId="38" fontId="10" fillId="4" borderId="0" xfId="3" applyFont="1" applyFill="1" applyAlignment="1">
      <alignment vertical="center"/>
    </xf>
    <xf numFmtId="38" fontId="10" fillId="0" borderId="0" xfId="3" applyFont="1" applyAlignment="1">
      <alignment vertical="center"/>
    </xf>
    <xf numFmtId="38" fontId="10" fillId="4" borderId="0" xfId="3" applyFont="1" applyFill="1" applyAlignment="1">
      <alignment horizontal="center" vertical="center"/>
    </xf>
    <xf numFmtId="0" fontId="10" fillId="0" borderId="0" xfId="1" applyFont="1" applyAlignment="1">
      <alignment horizontal="left" vertical="center"/>
    </xf>
    <xf numFmtId="0" fontId="10" fillId="0" borderId="0" xfId="1" applyFont="1" applyAlignment="1">
      <alignment horizontal="right" vertical="center"/>
    </xf>
    <xf numFmtId="38" fontId="10" fillId="4" borderId="7" xfId="3" applyFont="1" applyFill="1" applyBorder="1" applyAlignment="1">
      <alignment vertical="center"/>
    </xf>
    <xf numFmtId="0" fontId="9" fillId="0" borderId="0" xfId="1" applyFont="1" applyAlignment="1">
      <alignment horizontal="center" vertical="center"/>
    </xf>
    <xf numFmtId="0" fontId="10" fillId="4" borderId="7" xfId="1" applyFont="1" applyFill="1" applyBorder="1" applyAlignment="1">
      <alignment vertical="center"/>
    </xf>
    <xf numFmtId="0" fontId="14" fillId="0" borderId="0" xfId="1" applyFont="1" applyAlignment="1">
      <alignment vertical="center"/>
    </xf>
    <xf numFmtId="0" fontId="15" fillId="0" borderId="0" xfId="1" applyFont="1" applyAlignment="1">
      <alignment vertical="center"/>
    </xf>
    <xf numFmtId="0" fontId="7" fillId="0" borderId="0" xfId="1" applyFont="1" applyBorder="1" applyAlignment="1">
      <alignment horizontal="center" vertical="center"/>
    </xf>
    <xf numFmtId="0" fontId="4" fillId="0" borderId="0" xfId="1" applyFont="1" applyFill="1" applyAlignment="1">
      <alignment vertical="center"/>
    </xf>
    <xf numFmtId="0" fontId="4" fillId="0" borderId="26" xfId="1" applyFont="1" applyFill="1" applyBorder="1" applyAlignment="1">
      <alignment vertical="center"/>
    </xf>
    <xf numFmtId="0" fontId="4" fillId="0" borderId="22" xfId="1" applyFont="1" applyFill="1" applyBorder="1" applyAlignment="1">
      <alignment vertical="center"/>
    </xf>
    <xf numFmtId="0" fontId="4" fillId="0" borderId="19" xfId="1" applyFont="1" applyBorder="1" applyAlignment="1">
      <alignment vertical="center"/>
    </xf>
    <xf numFmtId="0" fontId="4" fillId="0" borderId="26" xfId="1" applyFont="1" applyBorder="1" applyAlignment="1">
      <alignment vertical="center"/>
    </xf>
    <xf numFmtId="0" fontId="4" fillId="0" borderId="0" xfId="1" applyFont="1" applyFill="1" applyBorder="1" applyAlignment="1">
      <alignment horizontal="center" vertical="center"/>
    </xf>
    <xf numFmtId="0" fontId="8" fillId="0" borderId="37" xfId="0" applyFont="1" applyBorder="1" applyAlignment="1">
      <alignment vertical="center"/>
    </xf>
    <xf numFmtId="0" fontId="8" fillId="0" borderId="38" xfId="0" applyFont="1" applyBorder="1" applyAlignment="1">
      <alignment vertical="center"/>
    </xf>
    <xf numFmtId="0" fontId="8" fillId="0" borderId="39" xfId="0" applyFont="1" applyBorder="1" applyAlignment="1">
      <alignment vertical="center"/>
    </xf>
    <xf numFmtId="0" fontId="4" fillId="0" borderId="38" xfId="1" applyFont="1" applyBorder="1" applyAlignment="1">
      <alignment vertical="center"/>
    </xf>
    <xf numFmtId="0" fontId="8" fillId="0" borderId="37" xfId="1" applyFont="1" applyBorder="1" applyAlignment="1">
      <alignment vertical="center"/>
    </xf>
    <xf numFmtId="0" fontId="8" fillId="0" borderId="38" xfId="1" applyFont="1" applyBorder="1" applyAlignment="1">
      <alignment vertical="center"/>
    </xf>
    <xf numFmtId="0" fontId="8" fillId="0" borderId="41" xfId="1" applyFont="1" applyBorder="1" applyAlignment="1">
      <alignment vertical="center"/>
    </xf>
    <xf numFmtId="0" fontId="8" fillId="0" borderId="61" xfId="0" applyFont="1" applyBorder="1" applyAlignment="1">
      <alignment vertical="center"/>
    </xf>
    <xf numFmtId="0" fontId="8" fillId="0" borderId="0" xfId="1" applyFont="1" applyBorder="1" applyAlignment="1">
      <alignment vertical="center"/>
    </xf>
    <xf numFmtId="0" fontId="8" fillId="0" borderId="62" xfId="1" applyFont="1" applyBorder="1" applyAlignment="1">
      <alignment vertical="center"/>
    </xf>
    <xf numFmtId="0" fontId="8" fillId="0" borderId="24" xfId="0" applyFont="1" applyBorder="1" applyAlignment="1">
      <alignment vertical="center"/>
    </xf>
    <xf numFmtId="0" fontId="8" fillId="0" borderId="63" xfId="1" applyFont="1" applyBorder="1" applyAlignment="1">
      <alignment vertical="center"/>
    </xf>
    <xf numFmtId="0" fontId="8" fillId="0" borderId="23" xfId="1" applyFont="1" applyBorder="1" applyAlignment="1">
      <alignment vertical="center"/>
    </xf>
    <xf numFmtId="0" fontId="8" fillId="0" borderId="43" xfId="1" applyFont="1" applyBorder="1" applyAlignment="1">
      <alignment horizontal="right" vertical="center"/>
    </xf>
    <xf numFmtId="0" fontId="8" fillId="0" borderId="64" xfId="0" applyFont="1" applyBorder="1" applyAlignment="1">
      <alignment vertical="center"/>
    </xf>
    <xf numFmtId="0" fontId="8" fillId="0" borderId="42" xfId="1" applyFont="1" applyBorder="1" applyAlignment="1">
      <alignment vertical="center"/>
    </xf>
    <xf numFmtId="0" fontId="8" fillId="0" borderId="14" xfId="1" applyFont="1" applyBorder="1" applyAlignment="1">
      <alignment vertical="center"/>
    </xf>
    <xf numFmtId="0" fontId="8" fillId="0" borderId="44" xfId="1" applyFont="1" applyBorder="1" applyAlignment="1">
      <alignment horizontal="right" vertical="center"/>
    </xf>
    <xf numFmtId="0" fontId="8" fillId="0" borderId="46" xfId="0" applyFont="1" applyBorder="1" applyAlignment="1">
      <alignment vertical="center"/>
    </xf>
    <xf numFmtId="0" fontId="4" fillId="0" borderId="47" xfId="1" applyFont="1" applyBorder="1" applyAlignment="1">
      <alignment vertical="center"/>
    </xf>
    <xf numFmtId="0" fontId="8" fillId="0" borderId="65" xfId="1" applyFont="1" applyBorder="1" applyAlignment="1">
      <alignment vertical="center"/>
    </xf>
    <xf numFmtId="0" fontId="8" fillId="0" borderId="66" xfId="1" applyFont="1" applyBorder="1" applyAlignment="1">
      <alignment vertical="center"/>
    </xf>
    <xf numFmtId="0" fontId="8" fillId="0" borderId="67" xfId="1" applyFont="1" applyBorder="1" applyAlignment="1">
      <alignment horizontal="right" vertical="center"/>
    </xf>
    <xf numFmtId="0" fontId="17" fillId="0" borderId="0" xfId="1" applyFont="1" applyAlignment="1">
      <alignment vertical="center"/>
    </xf>
    <xf numFmtId="0" fontId="8" fillId="0" borderId="0" xfId="1" applyFont="1" applyFill="1" applyBorder="1" applyAlignment="1">
      <alignment vertical="center"/>
    </xf>
    <xf numFmtId="176" fontId="8" fillId="0" borderId="0" xfId="1" applyNumberFormat="1" applyFont="1" applyFill="1" applyBorder="1" applyAlignment="1">
      <alignment vertical="center"/>
    </xf>
    <xf numFmtId="0" fontId="7" fillId="0" borderId="27" xfId="1" applyFont="1" applyBorder="1" applyAlignment="1">
      <alignment vertical="center"/>
    </xf>
    <xf numFmtId="0" fontId="18" fillId="0" borderId="0" xfId="1" applyFont="1" applyAlignment="1">
      <alignment vertical="center"/>
    </xf>
    <xf numFmtId="0" fontId="19" fillId="0" borderId="0" xfId="1" applyFont="1" applyAlignment="1">
      <alignment vertical="center"/>
    </xf>
    <xf numFmtId="38" fontId="9" fillId="0" borderId="40" xfId="2" applyFont="1" applyBorder="1" applyAlignment="1">
      <alignment vertical="center"/>
    </xf>
    <xf numFmtId="0" fontId="9" fillId="0" borderId="26" xfId="0" applyFont="1" applyBorder="1" applyAlignment="1">
      <alignment vertical="center"/>
    </xf>
    <xf numFmtId="0" fontId="9" fillId="0" borderId="22" xfId="0" applyFont="1" applyBorder="1" applyAlignment="1">
      <alignment vertical="center"/>
    </xf>
    <xf numFmtId="0" fontId="9" fillId="0" borderId="13" xfId="0" applyFont="1" applyBorder="1" applyAlignment="1">
      <alignment vertical="center"/>
    </xf>
    <xf numFmtId="0" fontId="9" fillId="0" borderId="61" xfId="0" applyFont="1" applyBorder="1" applyAlignment="1">
      <alignment vertical="center"/>
    </xf>
    <xf numFmtId="0" fontId="9" fillId="0" borderId="63" xfId="0" applyFont="1" applyBorder="1" applyAlignment="1">
      <alignment vertical="center"/>
    </xf>
    <xf numFmtId="0" fontId="4" fillId="0" borderId="0" xfId="1" applyFont="1" applyAlignment="1">
      <alignment horizontal="right" vertical="center"/>
    </xf>
    <xf numFmtId="0" fontId="17" fillId="0" borderId="0" xfId="1" applyFont="1" applyAlignment="1">
      <alignment horizontal="right" vertical="center"/>
    </xf>
    <xf numFmtId="0" fontId="20" fillId="0" borderId="0" xfId="1" applyFont="1" applyAlignment="1">
      <alignment vertical="center"/>
    </xf>
    <xf numFmtId="0" fontId="4" fillId="0" borderId="22" xfId="1" applyFont="1" applyBorder="1" applyAlignment="1">
      <alignment vertical="center"/>
    </xf>
    <xf numFmtId="0" fontId="4" fillId="3" borderId="19" xfId="1" applyFont="1" applyFill="1" applyBorder="1" applyAlignment="1">
      <alignment vertical="center"/>
    </xf>
    <xf numFmtId="0" fontId="4" fillId="3" borderId="20" xfId="1" applyFont="1" applyFill="1" applyBorder="1" applyAlignment="1">
      <alignment vertical="center"/>
    </xf>
    <xf numFmtId="0" fontId="4" fillId="3" borderId="21" xfId="1" applyFont="1" applyFill="1" applyBorder="1" applyAlignment="1">
      <alignment vertical="center"/>
    </xf>
    <xf numFmtId="0" fontId="4" fillId="3" borderId="26" xfId="1" applyFont="1" applyFill="1" applyBorder="1" applyAlignment="1">
      <alignment vertical="center"/>
    </xf>
    <xf numFmtId="0" fontId="4" fillId="3" borderId="0" xfId="1" applyFont="1" applyFill="1" applyBorder="1" applyAlignment="1">
      <alignment vertical="center"/>
    </xf>
    <xf numFmtId="0" fontId="4" fillId="3" borderId="27" xfId="1" applyFont="1" applyFill="1" applyBorder="1" applyAlignment="1">
      <alignment vertical="center"/>
    </xf>
    <xf numFmtId="0" fontId="4" fillId="3" borderId="22" xfId="1" applyFont="1" applyFill="1" applyBorder="1" applyAlignment="1">
      <alignment vertical="center"/>
    </xf>
    <xf numFmtId="0" fontId="7" fillId="3" borderId="7" xfId="1" applyFont="1" applyFill="1" applyBorder="1" applyAlignment="1">
      <alignment horizontal="center" vertical="center"/>
    </xf>
    <xf numFmtId="0" fontId="4" fillId="4" borderId="7" xfId="1" applyFont="1" applyFill="1" applyBorder="1" applyAlignment="1">
      <alignment vertical="center"/>
    </xf>
    <xf numFmtId="0" fontId="7" fillId="4" borderId="7" xfId="1" applyFont="1" applyFill="1" applyBorder="1" applyAlignment="1">
      <alignment horizontal="center" vertical="center"/>
    </xf>
    <xf numFmtId="0" fontId="4" fillId="3" borderId="7" xfId="1" applyFont="1" applyFill="1" applyBorder="1" applyAlignment="1">
      <alignment vertical="center"/>
    </xf>
    <xf numFmtId="38" fontId="9" fillId="0" borderId="7" xfId="1" applyNumberFormat="1" applyFont="1" applyBorder="1" applyAlignment="1">
      <alignment vertical="center"/>
    </xf>
    <xf numFmtId="0" fontId="4" fillId="0" borderId="7" xfId="1" applyFont="1" applyBorder="1" applyAlignment="1">
      <alignment horizontal="center" vertical="center"/>
    </xf>
    <xf numFmtId="181" fontId="9" fillId="0" borderId="7" xfId="1" applyNumberFormat="1" applyFont="1" applyBorder="1" applyAlignment="1">
      <alignment vertical="center"/>
    </xf>
    <xf numFmtId="182" fontId="9" fillId="0" borderId="7" xfId="1" applyNumberFormat="1" applyFont="1" applyBorder="1" applyAlignment="1">
      <alignment vertical="center"/>
    </xf>
    <xf numFmtId="0" fontId="7" fillId="6" borderId="7" xfId="1" applyFont="1" applyFill="1" applyBorder="1" applyAlignment="1">
      <alignment horizontal="center" vertical="center"/>
    </xf>
    <xf numFmtId="181" fontId="9" fillId="6" borderId="7" xfId="1" applyNumberFormat="1" applyFont="1" applyFill="1" applyBorder="1" applyAlignment="1">
      <alignment vertical="center"/>
    </xf>
    <xf numFmtId="38" fontId="9" fillId="6" borderId="7" xfId="1" applyNumberFormat="1" applyFont="1" applyFill="1" applyBorder="1" applyAlignment="1">
      <alignment vertical="center"/>
    </xf>
    <xf numFmtId="38" fontId="10" fillId="6" borderId="0" xfId="3" applyFont="1" applyFill="1" applyAlignment="1">
      <alignment vertical="center"/>
    </xf>
    <xf numFmtId="0" fontId="23" fillId="7" borderId="0" xfId="1" applyFont="1" applyFill="1" applyAlignment="1">
      <alignment vertical="center"/>
    </xf>
    <xf numFmtId="0" fontId="24" fillId="7" borderId="0" xfId="1" applyFont="1" applyFill="1" applyAlignment="1">
      <alignment vertical="center"/>
    </xf>
    <xf numFmtId="0" fontId="14" fillId="0" borderId="0" xfId="1" applyFont="1" applyAlignment="1">
      <alignment horizontal="right" vertical="center"/>
    </xf>
    <xf numFmtId="0" fontId="4" fillId="0" borderId="75" xfId="1" applyFont="1" applyBorder="1" applyAlignment="1">
      <alignment vertical="center"/>
    </xf>
    <xf numFmtId="0" fontId="9" fillId="0" borderId="0" xfId="1" applyFont="1" applyAlignment="1">
      <alignment horizontal="right" vertical="center"/>
    </xf>
    <xf numFmtId="0" fontId="8" fillId="0" borderId="0" xfId="1" applyFont="1" applyAlignment="1" applyProtection="1">
      <alignment vertical="center"/>
    </xf>
    <xf numFmtId="0" fontId="4" fillId="0" borderId="0" xfId="1" applyFont="1" applyAlignment="1" applyProtection="1">
      <alignment vertical="center"/>
    </xf>
    <xf numFmtId="0" fontId="17" fillId="3" borderId="0" xfId="1" applyFont="1" applyFill="1" applyAlignment="1" applyProtection="1">
      <alignment vertical="center"/>
    </xf>
    <xf numFmtId="0" fontId="4" fillId="3" borderId="0" xfId="1" applyFont="1" applyFill="1" applyAlignment="1" applyProtection="1">
      <alignment vertical="center"/>
    </xf>
    <xf numFmtId="0" fontId="8" fillId="3" borderId="0" xfId="1" applyFont="1" applyFill="1" applyAlignment="1" applyProtection="1">
      <alignment vertical="center"/>
    </xf>
    <xf numFmtId="0" fontId="8" fillId="0" borderId="19" xfId="1" applyFont="1" applyBorder="1" applyAlignment="1" applyProtection="1">
      <alignment vertical="center"/>
    </xf>
    <xf numFmtId="0" fontId="8" fillId="0" borderId="20" xfId="1" applyFont="1" applyBorder="1" applyAlignment="1" applyProtection="1">
      <alignment vertical="center"/>
    </xf>
    <xf numFmtId="0" fontId="26" fillId="0" borderId="20" xfId="1" applyFont="1" applyBorder="1" applyAlignment="1" applyProtection="1">
      <alignment vertical="center"/>
    </xf>
    <xf numFmtId="0" fontId="4" fillId="0" borderId="20" xfId="1" applyFont="1" applyBorder="1" applyAlignment="1" applyProtection="1">
      <alignment vertical="center"/>
    </xf>
    <xf numFmtId="0" fontId="4" fillId="0" borderId="21" xfId="1" applyFont="1" applyBorder="1" applyAlignment="1" applyProtection="1">
      <alignment vertical="center"/>
    </xf>
    <xf numFmtId="0" fontId="8" fillId="0" borderId="26" xfId="1" applyFont="1" applyBorder="1" applyAlignment="1" applyProtection="1">
      <alignment vertical="center"/>
    </xf>
    <xf numFmtId="0" fontId="4" fillId="0" borderId="27" xfId="1" applyFont="1" applyBorder="1" applyAlignment="1" applyProtection="1">
      <alignment vertical="center"/>
    </xf>
    <xf numFmtId="0" fontId="18" fillId="0" borderId="0" xfId="1" applyFont="1" applyAlignment="1" applyProtection="1">
      <alignment vertical="center"/>
    </xf>
    <xf numFmtId="0" fontId="4" fillId="0" borderId="26" xfId="1" applyFont="1" applyBorder="1" applyAlignment="1" applyProtection="1">
      <alignment vertical="center"/>
    </xf>
    <xf numFmtId="0" fontId="4" fillId="3" borderId="7" xfId="1" applyFont="1" applyFill="1" applyBorder="1" applyAlignment="1" applyProtection="1">
      <alignment vertical="center"/>
    </xf>
    <xf numFmtId="0" fontId="7" fillId="3" borderId="7" xfId="1" applyFont="1" applyFill="1" applyBorder="1" applyAlignment="1" applyProtection="1">
      <alignment horizontal="center" vertical="center"/>
    </xf>
    <xf numFmtId="0" fontId="27" fillId="0" borderId="19" xfId="1" applyFont="1" applyBorder="1" applyAlignment="1" applyProtection="1">
      <alignment vertical="center"/>
    </xf>
    <xf numFmtId="0" fontId="27" fillId="0" borderId="20" xfId="1" applyFont="1" applyBorder="1" applyAlignment="1" applyProtection="1">
      <alignment vertical="center"/>
    </xf>
    <xf numFmtId="0" fontId="27" fillId="0" borderId="21" xfId="1" applyFont="1" applyBorder="1" applyAlignment="1" applyProtection="1">
      <alignment vertical="center"/>
    </xf>
    <xf numFmtId="0" fontId="9" fillId="0" borderId="26" xfId="1" applyFont="1" applyBorder="1" applyAlignment="1" applyProtection="1">
      <alignment vertical="center"/>
    </xf>
    <xf numFmtId="0" fontId="9" fillId="0" borderId="27" xfId="1" applyFont="1" applyBorder="1" applyAlignment="1" applyProtection="1">
      <alignment vertical="center"/>
    </xf>
    <xf numFmtId="0" fontId="9" fillId="0" borderId="22" xfId="1" applyFont="1" applyBorder="1" applyAlignment="1" applyProtection="1">
      <alignment vertical="center"/>
    </xf>
    <xf numFmtId="0" fontId="9" fillId="0" borderId="23" xfId="1" applyFont="1" applyBorder="1" applyAlignment="1" applyProtection="1">
      <alignment vertical="center"/>
    </xf>
    <xf numFmtId="0" fontId="9" fillId="0" borderId="14" xfId="1" applyFont="1" applyBorder="1" applyAlignment="1" applyProtection="1">
      <alignment vertical="center"/>
    </xf>
    <xf numFmtId="0" fontId="9" fillId="0" borderId="13" xfId="1" applyFont="1" applyBorder="1" applyAlignment="1" applyProtection="1">
      <alignment vertical="center"/>
    </xf>
    <xf numFmtId="0" fontId="9" fillId="0" borderId="15" xfId="1" applyFont="1" applyBorder="1" applyAlignment="1" applyProtection="1">
      <alignment vertical="center"/>
    </xf>
    <xf numFmtId="0" fontId="9" fillId="0" borderId="19" xfId="1" applyFont="1" applyBorder="1" applyAlignment="1" applyProtection="1">
      <alignment vertical="center"/>
    </xf>
    <xf numFmtId="0" fontId="9" fillId="0" borderId="21" xfId="1" applyFont="1" applyBorder="1" applyAlignment="1" applyProtection="1">
      <alignment vertical="center"/>
    </xf>
    <xf numFmtId="0" fontId="27" fillId="0" borderId="22" xfId="1" applyFont="1" applyBorder="1" applyAlignment="1" applyProtection="1">
      <alignment vertical="center"/>
    </xf>
    <xf numFmtId="0" fontId="27" fillId="0" borderId="23" xfId="1" applyFont="1" applyBorder="1" applyAlignment="1" applyProtection="1">
      <alignment vertical="center"/>
    </xf>
    <xf numFmtId="0" fontId="27" fillId="0" borderId="7" xfId="1" applyFont="1" applyBorder="1" applyAlignment="1" applyProtection="1">
      <alignment vertical="center"/>
    </xf>
    <xf numFmtId="0" fontId="9" fillId="0" borderId="24" xfId="1" applyFont="1" applyBorder="1" applyAlignment="1" applyProtection="1">
      <alignment vertical="center"/>
    </xf>
    <xf numFmtId="0" fontId="30" fillId="0" borderId="0" xfId="1" applyFont="1" applyBorder="1" applyAlignment="1" applyProtection="1">
      <alignment vertical="center"/>
    </xf>
    <xf numFmtId="0" fontId="9" fillId="0" borderId="0" xfId="1" applyFont="1" applyBorder="1" applyAlignment="1" applyProtection="1">
      <alignment vertical="center"/>
    </xf>
    <xf numFmtId="0" fontId="4" fillId="0" borderId="0" xfId="1" applyFont="1" applyBorder="1" applyAlignment="1" applyProtection="1">
      <alignment vertical="center"/>
    </xf>
    <xf numFmtId="0" fontId="30" fillId="0" borderId="0" xfId="1" applyFont="1" applyAlignment="1" applyProtection="1">
      <alignment vertical="center"/>
    </xf>
    <xf numFmtId="0" fontId="14" fillId="0" borderId="0" xfId="1" applyFont="1" applyAlignment="1" applyProtection="1">
      <alignment vertical="center"/>
    </xf>
    <xf numFmtId="0" fontId="9" fillId="0" borderId="0" xfId="1" applyFont="1" applyAlignment="1" applyProtection="1">
      <alignment vertical="center"/>
    </xf>
    <xf numFmtId="0" fontId="4" fillId="0" borderId="19" xfId="1" applyFont="1" applyBorder="1" applyAlignment="1" applyProtection="1">
      <alignment vertical="center"/>
    </xf>
    <xf numFmtId="0" fontId="17" fillId="0" borderId="0" xfId="1" applyFont="1" applyAlignment="1" applyProtection="1">
      <alignment vertical="center"/>
    </xf>
    <xf numFmtId="0" fontId="27" fillId="0" borderId="7" xfId="1" applyFont="1" applyBorder="1" applyAlignment="1" applyProtection="1">
      <alignment horizontal="center" vertical="center"/>
    </xf>
    <xf numFmtId="0" fontId="27" fillId="0" borderId="13" xfId="1" applyFont="1" applyBorder="1" applyAlignment="1" applyProtection="1">
      <alignment vertical="center"/>
    </xf>
    <xf numFmtId="0" fontId="27" fillId="0" borderId="14" xfId="1" applyFont="1" applyBorder="1" applyAlignment="1" applyProtection="1">
      <alignment vertical="center"/>
    </xf>
    <xf numFmtId="0" fontId="27" fillId="0" borderId="15" xfId="1" applyFont="1" applyBorder="1" applyAlignment="1" applyProtection="1">
      <alignment vertical="center"/>
    </xf>
    <xf numFmtId="0" fontId="27" fillId="0" borderId="0" xfId="1" applyFont="1" applyBorder="1" applyAlignment="1" applyProtection="1">
      <alignment vertical="center"/>
    </xf>
    <xf numFmtId="0" fontId="35" fillId="0" borderId="0" xfId="1" applyFont="1" applyAlignment="1">
      <alignment vertical="center"/>
    </xf>
    <xf numFmtId="0" fontId="36" fillId="7" borderId="0" xfId="1" applyFont="1" applyFill="1" applyAlignment="1">
      <alignment vertical="center"/>
    </xf>
    <xf numFmtId="176" fontId="7" fillId="4" borderId="7" xfId="1" applyNumberFormat="1" applyFont="1" applyFill="1" applyBorder="1" applyAlignment="1">
      <alignment horizontal="center" vertical="center"/>
    </xf>
    <xf numFmtId="0" fontId="4" fillId="0" borderId="20" xfId="1" applyFont="1" applyBorder="1" applyAlignment="1">
      <alignment horizontal="center" vertical="center"/>
    </xf>
    <xf numFmtId="176" fontId="4" fillId="0" borderId="20" xfId="1" applyNumberFormat="1" applyFont="1" applyBorder="1" applyAlignment="1">
      <alignment horizontal="center" vertical="center"/>
    </xf>
    <xf numFmtId="176" fontId="7" fillId="4" borderId="13" xfId="1" applyNumberFormat="1" applyFont="1" applyFill="1" applyBorder="1" applyAlignment="1">
      <alignment horizontal="right" vertical="center"/>
    </xf>
    <xf numFmtId="176" fontId="7" fillId="4" borderId="14" xfId="1" applyNumberFormat="1" applyFont="1" applyFill="1" applyBorder="1" applyAlignment="1">
      <alignment horizontal="right" vertical="center"/>
    </xf>
    <xf numFmtId="176" fontId="7" fillId="4" borderId="15" xfId="1" applyNumberFormat="1" applyFont="1" applyFill="1" applyBorder="1" applyAlignment="1">
      <alignment horizontal="right" vertical="center"/>
    </xf>
    <xf numFmtId="38" fontId="4" fillId="0" borderId="23" xfId="2" applyFont="1" applyBorder="1" applyAlignment="1">
      <alignment horizontal="center" vertical="center"/>
    </xf>
    <xf numFmtId="0" fontId="4" fillId="3" borderId="28" xfId="1" applyFont="1" applyFill="1" applyBorder="1" applyAlignment="1">
      <alignment horizontal="left" vertical="center"/>
    </xf>
    <xf numFmtId="0" fontId="4" fillId="3" borderId="29" xfId="1" applyFont="1" applyFill="1" applyBorder="1" applyAlignment="1">
      <alignment horizontal="left" vertical="center"/>
    </xf>
    <xf numFmtId="38" fontId="7" fillId="0" borderId="30" xfId="3" applyFont="1" applyBorder="1" applyAlignment="1">
      <alignment horizontal="right" vertical="center"/>
    </xf>
    <xf numFmtId="38" fontId="7" fillId="0" borderId="31" xfId="3" applyFont="1" applyBorder="1" applyAlignment="1">
      <alignment horizontal="right" vertical="center"/>
    </xf>
    <xf numFmtId="0" fontId="4" fillId="3" borderId="22" xfId="1" applyFont="1" applyFill="1" applyBorder="1" applyAlignment="1">
      <alignment horizontal="center" vertical="center"/>
    </xf>
    <xf numFmtId="0" fontId="4" fillId="3" borderId="23" xfId="1" applyFont="1" applyFill="1" applyBorder="1" applyAlignment="1">
      <alignment horizontal="center" vertical="center"/>
    </xf>
    <xf numFmtId="38" fontId="7" fillId="0" borderId="22" xfId="3" applyFont="1" applyBorder="1" applyAlignment="1">
      <alignment horizontal="right" vertical="center"/>
    </xf>
    <xf numFmtId="38" fontId="7" fillId="0" borderId="23" xfId="3" applyFont="1" applyBorder="1" applyAlignment="1">
      <alignment horizontal="right" vertical="center"/>
    </xf>
    <xf numFmtId="0" fontId="4" fillId="3" borderId="7" xfId="1" applyFont="1" applyFill="1" applyBorder="1" applyAlignment="1">
      <alignment horizontal="left" vertical="center"/>
    </xf>
    <xf numFmtId="38" fontId="7" fillId="0" borderId="13" xfId="3" applyFont="1" applyBorder="1" applyAlignment="1">
      <alignment horizontal="right" vertical="center"/>
    </xf>
    <xf numFmtId="38" fontId="7" fillId="0" borderId="14" xfId="3" applyFont="1" applyBorder="1" applyAlignment="1">
      <alignment horizontal="right" vertical="center"/>
    </xf>
    <xf numFmtId="0" fontId="4" fillId="3" borderId="25" xfId="1" applyFont="1" applyFill="1" applyBorder="1" applyAlignment="1">
      <alignment horizontal="left" vertical="center"/>
    </xf>
    <xf numFmtId="38" fontId="7" fillId="0" borderId="26" xfId="3" applyFont="1" applyBorder="1" applyAlignment="1">
      <alignment horizontal="right" vertical="center"/>
    </xf>
    <xf numFmtId="38" fontId="7" fillId="0" borderId="0" xfId="3" applyFont="1" applyBorder="1" applyAlignment="1">
      <alignment horizontal="right"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38" fontId="7" fillId="0" borderId="19" xfId="3" applyFont="1" applyBorder="1" applyAlignment="1">
      <alignment horizontal="right" vertical="center"/>
    </xf>
    <xf numFmtId="38" fontId="7" fillId="0" borderId="20" xfId="3" applyFont="1" applyBorder="1" applyAlignment="1">
      <alignment horizontal="right" vertical="center"/>
    </xf>
    <xf numFmtId="38" fontId="4" fillId="0" borderId="0" xfId="2" applyFont="1" applyBorder="1" applyAlignment="1">
      <alignment horizontal="center" vertical="center"/>
    </xf>
    <xf numFmtId="38" fontId="7" fillId="0" borderId="19" xfId="1" applyNumberFormat="1" applyFont="1" applyBorder="1" applyAlignment="1">
      <alignment horizontal="right" vertical="center"/>
    </xf>
    <xf numFmtId="0" fontId="7" fillId="0" borderId="20" xfId="1" applyFont="1" applyBorder="1" applyAlignment="1">
      <alignment horizontal="right" vertical="center"/>
    </xf>
    <xf numFmtId="0" fontId="25" fillId="0" borderId="0" xfId="1" applyFont="1" applyBorder="1" applyAlignment="1">
      <alignment horizontal="left" vertical="center" wrapText="1"/>
    </xf>
    <xf numFmtId="0" fontId="25" fillId="0" borderId="27" xfId="1" applyFont="1" applyBorder="1" applyAlignment="1">
      <alignment horizontal="left" vertical="center" wrapText="1"/>
    </xf>
    <xf numFmtId="38" fontId="6" fillId="6" borderId="72" xfId="3" applyFont="1" applyFill="1" applyBorder="1" applyAlignment="1">
      <alignment horizontal="right" vertical="center"/>
    </xf>
    <xf numFmtId="38" fontId="6" fillId="6" borderId="73" xfId="3" applyFont="1" applyFill="1" applyBorder="1" applyAlignment="1">
      <alignment horizontal="right" vertical="center"/>
    </xf>
    <xf numFmtId="38" fontId="6" fillId="6" borderId="74" xfId="3" applyFont="1" applyFill="1" applyBorder="1" applyAlignment="1">
      <alignment horizontal="right" vertical="center"/>
    </xf>
    <xf numFmtId="0" fontId="4" fillId="3" borderId="7" xfId="1" applyFont="1" applyFill="1" applyBorder="1" applyAlignment="1">
      <alignment horizontal="center" vertical="center"/>
    </xf>
    <xf numFmtId="0" fontId="4" fillId="3" borderId="13" xfId="1" applyFont="1" applyFill="1" applyBorder="1" applyAlignment="1">
      <alignment horizontal="center" vertical="center"/>
    </xf>
    <xf numFmtId="0" fontId="4" fillId="3" borderId="15" xfId="1" applyFont="1" applyFill="1" applyBorder="1" applyAlignment="1">
      <alignment horizontal="center" vertical="center"/>
    </xf>
    <xf numFmtId="0" fontId="7" fillId="2" borderId="7" xfId="1" applyFont="1" applyFill="1" applyBorder="1" applyAlignment="1" applyProtection="1">
      <alignment horizontal="center" vertical="center"/>
      <protection locked="0"/>
    </xf>
    <xf numFmtId="0" fontId="7" fillId="2" borderId="13" xfId="1" applyFont="1" applyFill="1" applyBorder="1" applyAlignment="1" applyProtection="1">
      <alignment horizontal="left" vertical="center"/>
      <protection locked="0"/>
    </xf>
    <xf numFmtId="0" fontId="7" fillId="2" borderId="14" xfId="1" applyFont="1" applyFill="1" applyBorder="1" applyAlignment="1" applyProtection="1">
      <alignment horizontal="left" vertical="center"/>
      <protection locked="0"/>
    </xf>
    <xf numFmtId="0" fontId="7" fillId="2" borderId="15" xfId="1" applyFont="1" applyFill="1" applyBorder="1" applyAlignment="1" applyProtection="1">
      <alignment horizontal="left" vertical="center"/>
      <protection locked="0"/>
    </xf>
    <xf numFmtId="176" fontId="7" fillId="2" borderId="13" xfId="1" applyNumberFormat="1" applyFont="1" applyFill="1" applyBorder="1" applyAlignment="1" applyProtection="1">
      <alignment horizontal="right" vertical="center"/>
      <protection locked="0"/>
    </xf>
    <xf numFmtId="176" fontId="7" fillId="2" borderId="14" xfId="1" applyNumberFormat="1" applyFont="1" applyFill="1" applyBorder="1" applyAlignment="1" applyProtection="1">
      <alignment horizontal="right" vertical="center"/>
      <protection locked="0"/>
    </xf>
    <xf numFmtId="176" fontId="7" fillId="2" borderId="15" xfId="1" applyNumberFormat="1" applyFont="1" applyFill="1" applyBorder="1" applyAlignment="1" applyProtection="1">
      <alignment horizontal="right" vertical="center"/>
      <protection locked="0"/>
    </xf>
    <xf numFmtId="0" fontId="4" fillId="3" borderId="14" xfId="1" applyFont="1" applyFill="1" applyBorder="1" applyAlignment="1">
      <alignment horizontal="center" vertical="center"/>
    </xf>
    <xf numFmtId="0" fontId="21" fillId="0" borderId="0" xfId="1" applyFont="1" applyAlignment="1">
      <alignment horizontal="center" vertical="center"/>
    </xf>
    <xf numFmtId="0" fontId="5" fillId="0" borderId="0" xfId="1" applyFont="1" applyAlignment="1">
      <alignment horizontal="center" vertical="center"/>
    </xf>
    <xf numFmtId="0" fontId="4" fillId="2" borderId="7" xfId="1" applyFont="1" applyFill="1" applyBorder="1" applyAlignment="1" applyProtection="1">
      <alignment horizontal="center" vertical="center"/>
      <protection locked="0"/>
    </xf>
    <xf numFmtId="0" fontId="7" fillId="3" borderId="7" xfId="1" applyFont="1" applyFill="1" applyBorder="1" applyAlignment="1">
      <alignment horizontal="center" vertical="center"/>
    </xf>
    <xf numFmtId="0" fontId="20" fillId="0" borderId="0" xfId="1" applyFont="1" applyAlignment="1">
      <alignment horizontal="left" vertical="center"/>
    </xf>
    <xf numFmtId="0" fontId="8" fillId="0" borderId="40" xfId="0" applyFont="1" applyBorder="1" applyAlignment="1">
      <alignment horizontal="center" vertical="center"/>
    </xf>
    <xf numFmtId="0" fontId="8" fillId="0" borderId="38" xfId="0" applyFont="1" applyBorder="1" applyAlignment="1">
      <alignment horizontal="center" vertical="center"/>
    </xf>
    <xf numFmtId="0" fontId="8" fillId="0" borderId="4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43" xfId="0" applyFont="1" applyBorder="1" applyAlignment="1">
      <alignment horizontal="center" vertical="center"/>
    </xf>
    <xf numFmtId="38" fontId="8" fillId="0" borderId="42" xfId="2" applyFont="1" applyBorder="1" applyAlignment="1">
      <alignment horizontal="center" vertical="center"/>
    </xf>
    <xf numFmtId="38" fontId="8" fillId="0" borderId="14" xfId="2" applyFont="1" applyBorder="1" applyAlignment="1">
      <alignment horizontal="center" vertical="center"/>
    </xf>
    <xf numFmtId="38" fontId="8" fillId="0" borderId="15" xfId="2" applyFont="1" applyBorder="1" applyAlignment="1">
      <alignment horizontal="center" vertical="center"/>
    </xf>
    <xf numFmtId="38" fontId="8" fillId="0" borderId="13" xfId="2" applyFont="1" applyBorder="1" applyAlignment="1">
      <alignment horizontal="center" vertical="center"/>
    </xf>
    <xf numFmtId="0" fontId="8" fillId="0" borderId="37"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4" xfId="0" applyFont="1" applyBorder="1" applyAlignment="1">
      <alignment horizontal="center" vertical="center"/>
    </xf>
    <xf numFmtId="0" fontId="8" fillId="0" borderId="6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7" xfId="0" applyFont="1" applyBorder="1" applyAlignment="1">
      <alignment horizontal="center" vertical="center"/>
    </xf>
    <xf numFmtId="0" fontId="8" fillId="0" borderId="7" xfId="0" applyFont="1" applyBorder="1" applyAlignment="1">
      <alignment horizontal="center" vertical="center"/>
    </xf>
    <xf numFmtId="38" fontId="8" fillId="0" borderId="46" xfId="2" applyFont="1" applyBorder="1" applyAlignment="1">
      <alignment horizontal="center" vertical="center"/>
    </xf>
    <xf numFmtId="38" fontId="8" fillId="0" borderId="47" xfId="2" applyFont="1" applyBorder="1" applyAlignment="1">
      <alignment horizontal="center" vertical="center"/>
    </xf>
    <xf numFmtId="38" fontId="8" fillId="0" borderId="48" xfId="2" applyFont="1" applyBorder="1" applyAlignment="1">
      <alignment horizontal="center" vertical="center"/>
    </xf>
    <xf numFmtId="38" fontId="8" fillId="0" borderId="22" xfId="2" applyFont="1" applyBorder="1" applyAlignment="1">
      <alignment horizontal="center" vertical="center"/>
    </xf>
    <xf numFmtId="38" fontId="8" fillId="0" borderId="23" xfId="2" applyFont="1" applyBorder="1" applyAlignment="1">
      <alignment horizontal="center" vertical="center"/>
    </xf>
    <xf numFmtId="38" fontId="8" fillId="0" borderId="24" xfId="2" applyFont="1" applyBorder="1" applyAlignment="1">
      <alignment horizontal="center" vertical="center"/>
    </xf>
    <xf numFmtId="38" fontId="8" fillId="0" borderId="26" xfId="2" applyFont="1" applyBorder="1" applyAlignment="1">
      <alignment horizontal="center" vertical="center"/>
    </xf>
    <xf numFmtId="38" fontId="8" fillId="0" borderId="0" xfId="2" applyFont="1" applyBorder="1" applyAlignment="1">
      <alignment horizontal="center" vertical="center"/>
    </xf>
    <xf numFmtId="38" fontId="8" fillId="0" borderId="27" xfId="2" applyFont="1" applyBorder="1" applyAlignment="1">
      <alignment horizontal="center" vertical="center"/>
    </xf>
    <xf numFmtId="38" fontId="8" fillId="0" borderId="19" xfId="2" applyFont="1" applyBorder="1" applyAlignment="1">
      <alignment horizontal="center" vertical="center"/>
    </xf>
    <xf numFmtId="38" fontId="8" fillId="0" borderId="20" xfId="2" applyFont="1" applyBorder="1" applyAlignment="1">
      <alignment horizontal="center" vertical="center"/>
    </xf>
    <xf numFmtId="38" fontId="8" fillId="0" borderId="21" xfId="2" applyFont="1" applyBorder="1" applyAlignment="1">
      <alignment horizontal="center"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9" fillId="0" borderId="7" xfId="0" applyFont="1" applyBorder="1" applyAlignment="1">
      <alignment horizontal="center" vertical="center"/>
    </xf>
    <xf numFmtId="0" fontId="9" fillId="0" borderId="58" xfId="0" applyFont="1" applyBorder="1" applyAlignment="1">
      <alignment horizontal="center" vertical="center"/>
    </xf>
    <xf numFmtId="0" fontId="8" fillId="0" borderId="7" xfId="0" applyFont="1" applyBorder="1" applyAlignment="1">
      <alignment horizontal="left" vertical="center"/>
    </xf>
    <xf numFmtId="0" fontId="8" fillId="0" borderId="58" xfId="0" applyFont="1" applyBorder="1" applyAlignment="1">
      <alignment horizontal="left" vertical="center"/>
    </xf>
    <xf numFmtId="0" fontId="8" fillId="0" borderId="57" xfId="0" applyFont="1" applyBorder="1" applyAlignment="1">
      <alignment horizontal="center" vertical="center" wrapText="1"/>
    </xf>
    <xf numFmtId="0" fontId="8" fillId="0" borderId="60"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left" vertical="center"/>
    </xf>
    <xf numFmtId="0" fontId="8" fillId="0" borderId="47" xfId="0" applyFont="1" applyBorder="1" applyAlignment="1">
      <alignment horizontal="left"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8" fillId="0" borderId="59" xfId="0" applyFont="1" applyBorder="1" applyAlignment="1">
      <alignment horizontal="left" vertical="center"/>
    </xf>
    <xf numFmtId="179" fontId="4" fillId="0" borderId="23" xfId="1" applyNumberFormat="1" applyFont="1" applyBorder="1" applyAlignment="1">
      <alignment horizontal="center" vertical="center"/>
    </xf>
    <xf numFmtId="38" fontId="6" fillId="5" borderId="69" xfId="3" applyFont="1" applyFill="1" applyBorder="1" applyAlignment="1">
      <alignment horizontal="right" vertical="center"/>
    </xf>
    <xf numFmtId="38" fontId="6" fillId="5" borderId="70" xfId="3" applyFont="1" applyFill="1" applyBorder="1" applyAlignment="1">
      <alignment horizontal="right" vertical="center"/>
    </xf>
    <xf numFmtId="38" fontId="6" fillId="5" borderId="71" xfId="3" applyFont="1" applyFill="1" applyBorder="1" applyAlignment="1">
      <alignment horizontal="right" vertical="center"/>
    </xf>
    <xf numFmtId="0" fontId="7" fillId="4" borderId="13" xfId="1" applyFont="1" applyFill="1" applyBorder="1" applyAlignment="1" applyProtection="1">
      <alignment horizontal="left" vertical="center"/>
    </xf>
    <xf numFmtId="0" fontId="7" fillId="4" borderId="14" xfId="1" applyFont="1" applyFill="1" applyBorder="1" applyAlignment="1" applyProtection="1">
      <alignment horizontal="left" vertical="center"/>
    </xf>
    <xf numFmtId="0" fontId="7" fillId="4" borderId="15" xfId="1" applyFont="1" applyFill="1" applyBorder="1" applyAlignment="1" applyProtection="1">
      <alignment horizontal="left" vertical="center"/>
    </xf>
    <xf numFmtId="38" fontId="4" fillId="0" borderId="20" xfId="3" applyFont="1" applyBorder="1" applyAlignment="1">
      <alignment horizontal="right"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180" fontId="4" fillId="0" borderId="22" xfId="1" applyNumberFormat="1" applyFont="1" applyBorder="1" applyAlignment="1">
      <alignment horizontal="right" vertical="center"/>
    </xf>
    <xf numFmtId="180" fontId="4" fillId="0" borderId="23" xfId="1" applyNumberFormat="1" applyFont="1" applyBorder="1" applyAlignment="1">
      <alignment horizontal="right" vertical="center"/>
    </xf>
    <xf numFmtId="38" fontId="6" fillId="4" borderId="16" xfId="3" applyFont="1" applyFill="1" applyBorder="1" applyAlignment="1">
      <alignment horizontal="right" vertical="center"/>
    </xf>
    <xf numFmtId="38" fontId="6" fillId="4" borderId="17" xfId="3" applyFont="1" applyFill="1" applyBorder="1" applyAlignment="1">
      <alignment horizontal="right" vertical="center"/>
    </xf>
    <xf numFmtId="38" fontId="6" fillId="4" borderId="18" xfId="3" applyFont="1" applyFill="1" applyBorder="1" applyAlignment="1">
      <alignment horizontal="right" vertical="center"/>
    </xf>
    <xf numFmtId="0" fontId="4" fillId="4" borderId="13" xfId="1" applyFont="1" applyFill="1" applyBorder="1" applyAlignment="1">
      <alignment horizontal="center" vertical="center"/>
    </xf>
    <xf numFmtId="0" fontId="4" fillId="4" borderId="14" xfId="1" applyFont="1" applyFill="1" applyBorder="1" applyAlignment="1">
      <alignment horizontal="center" vertical="center"/>
    </xf>
    <xf numFmtId="0" fontId="4" fillId="4" borderId="15" xfId="1" applyFont="1" applyFill="1" applyBorder="1" applyAlignment="1">
      <alignment horizontal="center" vertical="center"/>
    </xf>
    <xf numFmtId="180" fontId="4" fillId="0" borderId="19" xfId="1" applyNumberFormat="1" applyFont="1" applyBorder="1" applyAlignment="1">
      <alignment horizontal="right" vertical="center"/>
    </xf>
    <xf numFmtId="180" fontId="4" fillId="0" borderId="20" xfId="1" applyNumberFormat="1" applyFont="1" applyBorder="1" applyAlignment="1">
      <alignment horizontal="right" vertical="center"/>
    </xf>
    <xf numFmtId="180" fontId="4" fillId="0" borderId="13" xfId="1" applyNumberFormat="1" applyFont="1" applyBorder="1" applyAlignment="1">
      <alignment horizontal="right" vertical="center"/>
    </xf>
    <xf numFmtId="180" fontId="4" fillId="0" borderId="14" xfId="1" applyNumberFormat="1" applyFont="1" applyBorder="1" applyAlignment="1">
      <alignment horizontal="right" vertical="center"/>
    </xf>
    <xf numFmtId="0" fontId="4" fillId="4" borderId="19" xfId="1" applyFont="1" applyFill="1" applyBorder="1" applyAlignment="1">
      <alignment horizontal="center" vertical="center"/>
    </xf>
    <xf numFmtId="0" fontId="4" fillId="4" borderId="20" xfId="1" applyFont="1" applyFill="1" applyBorder="1" applyAlignment="1">
      <alignment horizontal="center" vertical="center"/>
    </xf>
    <xf numFmtId="0" fontId="4" fillId="4" borderId="21" xfId="1" applyFont="1" applyFill="1" applyBorder="1" applyAlignment="1">
      <alignment horizontal="center" vertical="center"/>
    </xf>
    <xf numFmtId="0" fontId="22" fillId="0" borderId="0" xfId="1" applyFont="1" applyBorder="1" applyAlignment="1">
      <alignment horizontal="center" vertical="center"/>
    </xf>
    <xf numFmtId="0" fontId="22" fillId="0" borderId="68" xfId="1" applyFont="1" applyBorder="1" applyAlignment="1">
      <alignment horizontal="center" vertical="center"/>
    </xf>
    <xf numFmtId="38" fontId="4" fillId="0" borderId="0" xfId="3" applyFont="1" applyBorder="1" applyAlignment="1">
      <alignment horizontal="right" vertical="center"/>
    </xf>
    <xf numFmtId="38" fontId="4" fillId="0" borderId="13" xfId="3" applyFont="1" applyBorder="1" applyAlignment="1">
      <alignment horizontal="right" vertical="center"/>
    </xf>
    <xf numFmtId="38" fontId="4" fillId="0" borderId="14" xfId="3" applyFont="1" applyBorder="1" applyAlignment="1">
      <alignment horizontal="right" vertical="center"/>
    </xf>
    <xf numFmtId="0" fontId="4" fillId="4" borderId="7" xfId="1" applyFont="1" applyFill="1" applyBorder="1" applyAlignment="1">
      <alignment horizontal="center" vertical="center"/>
    </xf>
    <xf numFmtId="56" fontId="4" fillId="0" borderId="25" xfId="1" applyNumberFormat="1" applyFont="1" applyBorder="1" applyAlignment="1">
      <alignment horizontal="center" vertical="center"/>
    </xf>
    <xf numFmtId="0" fontId="4" fillId="0" borderId="25" xfId="1" applyFont="1" applyBorder="1" applyAlignment="1">
      <alignment horizontal="center" vertical="center"/>
    </xf>
    <xf numFmtId="56" fontId="4" fillId="0" borderId="7" xfId="1" applyNumberFormat="1" applyFont="1" applyBorder="1" applyAlignment="1">
      <alignment horizontal="center" vertical="center"/>
    </xf>
    <xf numFmtId="0" fontId="4" fillId="0" borderId="7" xfId="1" applyFont="1" applyBorder="1" applyAlignment="1">
      <alignment horizontal="center" vertical="center"/>
    </xf>
    <xf numFmtId="0" fontId="21" fillId="0" borderId="0" xfId="1" applyFont="1" applyAlignment="1" applyProtection="1">
      <alignment horizontal="center" vertical="center"/>
    </xf>
    <xf numFmtId="0" fontId="20" fillId="0" borderId="0" xfId="1" applyFont="1" applyAlignment="1" applyProtection="1">
      <alignment horizontal="left" vertical="center"/>
    </xf>
    <xf numFmtId="0" fontId="27" fillId="0" borderId="7" xfId="1" applyFont="1" applyBorder="1" applyAlignment="1" applyProtection="1">
      <alignment horizontal="center" vertical="center" wrapText="1"/>
    </xf>
    <xf numFmtId="0" fontId="27" fillId="0" borderId="25" xfId="1" applyFont="1" applyBorder="1" applyAlignment="1" applyProtection="1">
      <alignment horizontal="center" vertical="center" wrapText="1"/>
    </xf>
    <xf numFmtId="0" fontId="28" fillId="0" borderId="7" xfId="1" applyFont="1" applyBorder="1" applyAlignment="1" applyProtection="1">
      <alignment horizontal="center" vertical="center" textRotation="255"/>
    </xf>
    <xf numFmtId="0" fontId="28" fillId="0" borderId="25" xfId="1" applyFont="1" applyBorder="1" applyAlignment="1" applyProtection="1">
      <alignment horizontal="center" vertical="center" textRotation="255"/>
    </xf>
    <xf numFmtId="0" fontId="8" fillId="0" borderId="7" xfId="1" applyFont="1" applyBorder="1" applyAlignment="1" applyProtection="1">
      <alignment horizontal="center" vertical="center"/>
    </xf>
    <xf numFmtId="0" fontId="29" fillId="0" borderId="7" xfId="1" applyFont="1" applyBorder="1" applyAlignment="1" applyProtection="1">
      <alignment horizontal="center" vertical="center" textRotation="255"/>
    </xf>
    <xf numFmtId="0" fontId="29" fillId="0" borderId="25" xfId="1" applyFont="1" applyBorder="1" applyAlignment="1" applyProtection="1">
      <alignment horizontal="center" vertical="center" textRotation="255"/>
    </xf>
    <xf numFmtId="0" fontId="17" fillId="0" borderId="7" xfId="1" applyFont="1" applyBorder="1" applyAlignment="1" applyProtection="1">
      <alignment horizontal="center" vertical="center"/>
    </xf>
    <xf numFmtId="0" fontId="4" fillId="2" borderId="7" xfId="1" applyFont="1" applyFill="1" applyBorder="1" applyAlignment="1" applyProtection="1">
      <alignment horizontal="center" vertical="center"/>
    </xf>
    <xf numFmtId="0" fontId="4" fillId="0" borderId="7" xfId="1" applyFont="1" applyBorder="1" applyAlignment="1" applyProtection="1">
      <alignment horizontal="center" vertical="center"/>
    </xf>
    <xf numFmtId="0" fontId="4" fillId="3" borderId="13" xfId="1" applyFont="1" applyFill="1" applyBorder="1" applyAlignment="1" applyProtection="1">
      <alignment horizontal="center" vertical="center"/>
    </xf>
    <xf numFmtId="0" fontId="4" fillId="3" borderId="14" xfId="1" applyFont="1" applyFill="1" applyBorder="1" applyAlignment="1" applyProtection="1">
      <alignment horizontal="center" vertical="center"/>
    </xf>
    <xf numFmtId="0" fontId="4" fillId="3" borderId="15"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4" fillId="3" borderId="19" xfId="1" applyFont="1" applyFill="1" applyBorder="1" applyAlignment="1" applyProtection="1">
      <alignment horizontal="center" vertical="center"/>
    </xf>
    <xf numFmtId="0" fontId="4" fillId="3" borderId="20" xfId="1" applyFont="1" applyFill="1" applyBorder="1" applyAlignment="1" applyProtection="1">
      <alignment horizontal="center" vertical="center"/>
    </xf>
    <xf numFmtId="0" fontId="4" fillId="3" borderId="21" xfId="1" applyFont="1" applyFill="1" applyBorder="1" applyAlignment="1" applyProtection="1">
      <alignment horizontal="center" vertical="center"/>
    </xf>
    <xf numFmtId="0" fontId="7" fillId="3" borderId="7" xfId="1" applyFont="1" applyFill="1" applyBorder="1" applyAlignment="1" applyProtection="1">
      <alignment horizontal="center" vertical="center"/>
    </xf>
    <xf numFmtId="0" fontId="29" fillId="0" borderId="7" xfId="1" applyFont="1" applyBorder="1" applyAlignment="1" applyProtection="1">
      <alignment horizontal="center" vertical="center"/>
    </xf>
    <xf numFmtId="0" fontId="7" fillId="2" borderId="13" xfId="1" applyFont="1" applyFill="1" applyBorder="1" applyAlignment="1" applyProtection="1">
      <alignment horizontal="left" vertical="center"/>
    </xf>
    <xf numFmtId="0" fontId="7" fillId="2" borderId="14" xfId="1" applyFont="1" applyFill="1" applyBorder="1" applyAlignment="1" applyProtection="1">
      <alignment horizontal="left" vertical="center"/>
    </xf>
    <xf numFmtId="0" fontId="7" fillId="2" borderId="15" xfId="1" applyFont="1" applyFill="1" applyBorder="1" applyAlignment="1" applyProtection="1">
      <alignment horizontal="left" vertical="center"/>
    </xf>
    <xf numFmtId="0" fontId="7" fillId="2" borderId="7" xfId="1" applyFont="1" applyFill="1" applyBorder="1" applyAlignment="1" applyProtection="1">
      <alignment horizontal="center" vertical="center"/>
    </xf>
    <xf numFmtId="176" fontId="7" fillId="2" borderId="13" xfId="1" applyNumberFormat="1" applyFont="1" applyFill="1" applyBorder="1" applyAlignment="1" applyProtection="1">
      <alignment horizontal="right" vertical="center"/>
    </xf>
    <xf numFmtId="176" fontId="7" fillId="2" borderId="14" xfId="1" applyNumberFormat="1" applyFont="1" applyFill="1" applyBorder="1" applyAlignment="1" applyProtection="1">
      <alignment horizontal="right" vertical="center"/>
    </xf>
    <xf numFmtId="176" fontId="7" fillId="2" borderId="15" xfId="1" applyNumberFormat="1" applyFont="1" applyFill="1" applyBorder="1" applyAlignment="1" applyProtection="1">
      <alignment horizontal="right" vertical="center"/>
    </xf>
    <xf numFmtId="176" fontId="7" fillId="2" borderId="19" xfId="1" applyNumberFormat="1" applyFont="1" applyFill="1" applyBorder="1" applyAlignment="1" applyProtection="1">
      <alignment horizontal="right" vertical="center"/>
    </xf>
    <xf numFmtId="176" fontId="7" fillId="2" borderId="20" xfId="1" applyNumberFormat="1" applyFont="1" applyFill="1" applyBorder="1" applyAlignment="1" applyProtection="1">
      <alignment horizontal="right" vertical="center"/>
    </xf>
    <xf numFmtId="176" fontId="7" fillId="2" borderId="76" xfId="1" applyNumberFormat="1" applyFont="1" applyFill="1" applyBorder="1" applyAlignment="1" applyProtection="1">
      <alignment horizontal="right" vertical="center"/>
    </xf>
    <xf numFmtId="176" fontId="7" fillId="2" borderId="77" xfId="1" applyNumberFormat="1" applyFont="1" applyFill="1" applyBorder="1" applyAlignment="1" applyProtection="1">
      <alignment horizontal="right" vertical="center"/>
    </xf>
    <xf numFmtId="176" fontId="7" fillId="2" borderId="78" xfId="1" applyNumberFormat="1" applyFont="1" applyFill="1" applyBorder="1" applyAlignment="1" applyProtection="1">
      <alignment horizontal="right" vertical="center"/>
    </xf>
    <xf numFmtId="0" fontId="7" fillId="2" borderId="15" xfId="1" applyFont="1" applyFill="1" applyBorder="1" applyAlignment="1" applyProtection="1">
      <alignment horizontal="center" vertical="center"/>
    </xf>
    <xf numFmtId="0" fontId="27" fillId="0" borderId="7" xfId="1" applyFont="1" applyBorder="1" applyAlignment="1" applyProtection="1">
      <alignment horizontal="center" vertical="center"/>
    </xf>
    <xf numFmtId="0" fontId="27" fillId="0" borderId="13" xfId="1" applyFont="1" applyBorder="1" applyAlignment="1" applyProtection="1">
      <alignment horizontal="center" vertical="center"/>
    </xf>
    <xf numFmtId="0" fontId="29" fillId="0" borderId="25" xfId="1" applyFont="1" applyBorder="1" applyAlignment="1" applyProtection="1">
      <alignment horizontal="center" vertical="center"/>
    </xf>
    <xf numFmtId="0" fontId="28" fillId="0" borderId="7" xfId="1" applyFont="1" applyBorder="1" applyAlignment="1" applyProtection="1">
      <alignment horizontal="center" vertical="center"/>
    </xf>
    <xf numFmtId="38" fontId="8" fillId="0" borderId="79" xfId="3" applyFont="1" applyBorder="1" applyAlignment="1" applyProtection="1">
      <alignment horizontal="center" vertical="center"/>
    </xf>
    <xf numFmtId="38" fontId="8" fillId="0" borderId="80" xfId="3" applyFont="1" applyBorder="1" applyAlignment="1" applyProtection="1">
      <alignment horizontal="center" vertical="center"/>
    </xf>
    <xf numFmtId="38" fontId="8" fillId="0" borderId="81" xfId="3" applyFont="1" applyBorder="1" applyAlignment="1" applyProtection="1">
      <alignment horizontal="center" vertical="center"/>
    </xf>
    <xf numFmtId="38" fontId="9" fillId="0" borderId="15" xfId="3" applyFont="1" applyBorder="1" applyAlignment="1" applyProtection="1">
      <alignment horizontal="center" vertical="center"/>
    </xf>
    <xf numFmtId="38" fontId="9" fillId="0" borderId="7" xfId="3" applyFont="1" applyBorder="1" applyAlignment="1" applyProtection="1">
      <alignment horizontal="center" vertical="center"/>
    </xf>
    <xf numFmtId="38" fontId="8" fillId="0" borderId="7" xfId="3" applyFont="1" applyBorder="1" applyAlignment="1" applyProtection="1">
      <alignment horizontal="center" vertical="center"/>
    </xf>
    <xf numFmtId="176" fontId="7" fillId="2" borderId="82" xfId="1" applyNumberFormat="1" applyFont="1" applyFill="1" applyBorder="1" applyAlignment="1" applyProtection="1">
      <alignment horizontal="right" vertical="center"/>
    </xf>
    <xf numFmtId="176" fontId="7" fillId="2" borderId="83" xfId="1" applyNumberFormat="1" applyFont="1" applyFill="1" applyBorder="1" applyAlignment="1" applyProtection="1">
      <alignment horizontal="right" vertical="center"/>
    </xf>
    <xf numFmtId="176" fontId="7" fillId="2" borderId="84" xfId="1" applyNumberFormat="1" applyFont="1" applyFill="1" applyBorder="1" applyAlignment="1" applyProtection="1">
      <alignment horizontal="right" vertical="center"/>
    </xf>
    <xf numFmtId="176" fontId="7" fillId="2" borderId="23" xfId="1" applyNumberFormat="1" applyFont="1" applyFill="1" applyBorder="1" applyAlignment="1" applyProtection="1">
      <alignment horizontal="right" vertical="center"/>
    </xf>
    <xf numFmtId="176" fontId="7" fillId="2" borderId="24" xfId="1" applyNumberFormat="1" applyFont="1" applyFill="1" applyBorder="1" applyAlignment="1" applyProtection="1">
      <alignment horizontal="right" vertical="center"/>
    </xf>
    <xf numFmtId="0" fontId="7" fillId="2" borderId="13" xfId="1" applyFont="1" applyFill="1" applyBorder="1" applyAlignment="1" applyProtection="1">
      <alignment horizontal="center" vertical="center"/>
    </xf>
    <xf numFmtId="176" fontId="7" fillId="2" borderId="85" xfId="1" applyNumberFormat="1" applyFont="1" applyFill="1" applyBorder="1" applyAlignment="1" applyProtection="1">
      <alignment horizontal="right" vertical="center"/>
    </xf>
    <xf numFmtId="176" fontId="7" fillId="2" borderId="86" xfId="1" applyNumberFormat="1" applyFont="1" applyFill="1" applyBorder="1" applyAlignment="1" applyProtection="1">
      <alignment horizontal="right" vertical="center"/>
    </xf>
    <xf numFmtId="176" fontId="7" fillId="2" borderId="87" xfId="1" applyNumberFormat="1" applyFont="1" applyFill="1" applyBorder="1" applyAlignment="1" applyProtection="1">
      <alignment horizontal="right" vertical="center"/>
    </xf>
    <xf numFmtId="176" fontId="7" fillId="2" borderId="22" xfId="1" applyNumberFormat="1" applyFont="1" applyFill="1" applyBorder="1" applyAlignment="1" applyProtection="1">
      <alignment horizontal="right" vertical="center"/>
    </xf>
    <xf numFmtId="0" fontId="27" fillId="0" borderId="19" xfId="1" applyFont="1" applyBorder="1" applyAlignment="1" applyProtection="1">
      <alignment horizontal="center" vertical="center" wrapText="1"/>
    </xf>
    <xf numFmtId="0" fontId="27" fillId="0" borderId="21" xfId="1" applyFont="1" applyBorder="1" applyAlignment="1" applyProtection="1">
      <alignment horizontal="center" vertical="center" wrapText="1"/>
    </xf>
    <xf numFmtId="0" fontId="27" fillId="0" borderId="26" xfId="1" applyFont="1" applyBorder="1" applyAlignment="1" applyProtection="1">
      <alignment horizontal="center" vertical="center" wrapText="1"/>
    </xf>
    <xf numFmtId="0" fontId="27" fillId="0" borderId="27" xfId="1" applyFont="1" applyBorder="1" applyAlignment="1" applyProtection="1">
      <alignment horizontal="center" vertical="center" wrapText="1"/>
    </xf>
    <xf numFmtId="0" fontId="27" fillId="0" borderId="22" xfId="1" applyFont="1" applyBorder="1" applyAlignment="1" applyProtection="1">
      <alignment horizontal="center" vertical="center" wrapText="1"/>
    </xf>
    <xf numFmtId="0" fontId="27" fillId="0" borderId="24" xfId="1" applyFont="1" applyBorder="1" applyAlignment="1" applyProtection="1">
      <alignment horizontal="center" vertical="center" wrapText="1"/>
    </xf>
    <xf numFmtId="0" fontId="27" fillId="0" borderId="14" xfId="1" applyFont="1" applyBorder="1" applyAlignment="1" applyProtection="1">
      <alignment horizontal="center" vertical="center"/>
    </xf>
    <xf numFmtId="0" fontId="27" fillId="0" borderId="15" xfId="1" applyFont="1" applyBorder="1" applyAlignment="1" applyProtection="1">
      <alignment horizontal="center" vertical="center"/>
    </xf>
    <xf numFmtId="0" fontId="8" fillId="0" borderId="13" xfId="1" applyFont="1" applyBorder="1" applyAlignment="1" applyProtection="1">
      <alignment horizontal="center" vertical="center"/>
    </xf>
    <xf numFmtId="0" fontId="8" fillId="0" borderId="14" xfId="1" applyFont="1" applyBorder="1" applyAlignment="1" applyProtection="1">
      <alignment horizontal="center" vertical="center"/>
    </xf>
    <xf numFmtId="0" fontId="8" fillId="0" borderId="15" xfId="1" applyFont="1" applyBorder="1" applyAlignment="1" applyProtection="1">
      <alignment horizontal="center" vertical="center"/>
    </xf>
    <xf numFmtId="0" fontId="28" fillId="0" borderId="13" xfId="1" applyFont="1" applyBorder="1" applyAlignment="1" applyProtection="1">
      <alignment horizontal="center" vertical="center"/>
    </xf>
    <xf numFmtId="0" fontId="28" fillId="0" borderId="14" xfId="1" applyFont="1" applyBorder="1" applyAlignment="1" applyProtection="1">
      <alignment horizontal="center" vertical="center"/>
    </xf>
    <xf numFmtId="0" fontId="28" fillId="0" borderId="15" xfId="1" applyFont="1" applyBorder="1" applyAlignment="1" applyProtection="1">
      <alignment horizontal="center" vertical="center"/>
    </xf>
    <xf numFmtId="38" fontId="9" fillId="0" borderId="88" xfId="3" applyFont="1" applyBorder="1" applyAlignment="1" applyProtection="1">
      <alignment horizontal="center" vertical="center"/>
    </xf>
    <xf numFmtId="38" fontId="9" fillId="0" borderId="89" xfId="3" applyFont="1" applyBorder="1" applyAlignment="1" applyProtection="1">
      <alignment horizontal="center" vertical="center"/>
    </xf>
    <xf numFmtId="38" fontId="9" fillId="0" borderId="90" xfId="3" applyFont="1" applyBorder="1" applyAlignment="1" applyProtection="1">
      <alignment horizontal="center" vertical="center"/>
    </xf>
    <xf numFmtId="38" fontId="9" fillId="0" borderId="13" xfId="3" applyFont="1" applyBorder="1" applyAlignment="1" applyProtection="1">
      <alignment horizontal="center" vertical="center"/>
    </xf>
    <xf numFmtId="38" fontId="9" fillId="0" borderId="14" xfId="3" applyFont="1" applyBorder="1" applyAlignment="1" applyProtection="1">
      <alignment horizontal="center" vertical="center"/>
    </xf>
    <xf numFmtId="0" fontId="28" fillId="0" borderId="91" xfId="1" applyFont="1" applyBorder="1" applyAlignment="1" applyProtection="1">
      <alignment horizontal="center" vertical="center"/>
    </xf>
    <xf numFmtId="38" fontId="8" fillId="0" borderId="82" xfId="3" applyFont="1" applyBorder="1" applyAlignment="1" applyProtection="1">
      <alignment horizontal="center" vertical="center"/>
    </xf>
    <xf numFmtId="38" fontId="8" fillId="0" borderId="83" xfId="3" applyFont="1" applyBorder="1" applyAlignment="1" applyProtection="1">
      <alignment horizontal="center" vertical="center"/>
    </xf>
    <xf numFmtId="38" fontId="8" fillId="0" borderId="84" xfId="3" applyFont="1" applyBorder="1" applyAlignment="1" applyProtection="1">
      <alignment horizontal="center" vertical="center"/>
    </xf>
    <xf numFmtId="38" fontId="8" fillId="0" borderId="92" xfId="3" applyFont="1" applyBorder="1" applyAlignment="1" applyProtection="1">
      <alignment horizontal="center" vertical="center"/>
    </xf>
    <xf numFmtId="38" fontId="8" fillId="0" borderId="14" xfId="3" applyFont="1" applyBorder="1" applyAlignment="1" applyProtection="1">
      <alignment horizontal="center" vertical="center"/>
    </xf>
    <xf numFmtId="38" fontId="8" fillId="0" borderId="15" xfId="3" applyFont="1" applyBorder="1" applyAlignment="1" applyProtection="1">
      <alignment horizontal="center" vertical="center"/>
    </xf>
    <xf numFmtId="38" fontId="27" fillId="0" borderId="13" xfId="3" applyFont="1" applyBorder="1" applyAlignment="1" applyProtection="1">
      <alignment horizontal="center" vertical="center"/>
    </xf>
    <xf numFmtId="38" fontId="27" fillId="0" borderId="14" xfId="3" applyFont="1" applyBorder="1" applyAlignment="1" applyProtection="1">
      <alignment horizontal="center" vertical="center"/>
    </xf>
    <xf numFmtId="38" fontId="27" fillId="0" borderId="15" xfId="3" applyFont="1" applyBorder="1" applyAlignment="1" applyProtection="1">
      <alignment horizontal="center" vertical="center"/>
    </xf>
    <xf numFmtId="0" fontId="27" fillId="0" borderId="22" xfId="1" applyFont="1" applyBorder="1" applyAlignment="1" applyProtection="1">
      <alignment horizontal="center" vertical="center"/>
    </xf>
    <xf numFmtId="0" fontId="27" fillId="0" borderId="23" xfId="1" applyFont="1" applyBorder="1" applyAlignment="1" applyProtection="1">
      <alignment horizontal="center" vertical="center"/>
    </xf>
    <xf numFmtId="0" fontId="27" fillId="0" borderId="24" xfId="1" applyFont="1" applyBorder="1" applyAlignment="1" applyProtection="1">
      <alignment horizontal="center" vertical="center"/>
    </xf>
    <xf numFmtId="0" fontId="27" fillId="0" borderId="93" xfId="1" applyFont="1" applyBorder="1" applyAlignment="1" applyProtection="1">
      <alignment horizontal="center" vertical="center"/>
    </xf>
    <xf numFmtId="0" fontId="27" fillId="0" borderId="94" xfId="1" applyFont="1" applyBorder="1" applyAlignment="1" applyProtection="1">
      <alignment horizontal="center" vertical="center"/>
    </xf>
    <xf numFmtId="0" fontId="27" fillId="0" borderId="95" xfId="1" applyFont="1" applyBorder="1" applyAlignment="1" applyProtection="1">
      <alignment horizontal="center" vertical="center"/>
    </xf>
    <xf numFmtId="0" fontId="27" fillId="0" borderId="19" xfId="1" applyFont="1" applyBorder="1" applyAlignment="1" applyProtection="1">
      <alignment horizontal="center" vertical="center"/>
    </xf>
    <xf numFmtId="0" fontId="27" fillId="0" borderId="20" xfId="1" applyFont="1" applyBorder="1" applyAlignment="1" applyProtection="1">
      <alignment horizontal="center" vertical="center"/>
    </xf>
    <xf numFmtId="0" fontId="27" fillId="0" borderId="21" xfId="1" applyFont="1" applyBorder="1" applyAlignment="1" applyProtection="1">
      <alignment horizontal="center" vertical="center"/>
    </xf>
    <xf numFmtId="0" fontId="27" fillId="0" borderId="26" xfId="1" applyFont="1" applyBorder="1" applyAlignment="1" applyProtection="1">
      <alignment horizontal="center" vertical="center"/>
    </xf>
    <xf numFmtId="0" fontId="27" fillId="0" borderId="0" xfId="1" applyFont="1" applyBorder="1" applyAlignment="1" applyProtection="1">
      <alignment horizontal="center" vertical="center"/>
    </xf>
    <xf numFmtId="0" fontId="27" fillId="0" borderId="27" xfId="1" applyFont="1" applyBorder="1" applyAlignment="1" applyProtection="1">
      <alignment horizontal="center" vertical="center"/>
    </xf>
    <xf numFmtId="0" fontId="29" fillId="0" borderId="13" xfId="1" applyFont="1" applyBorder="1" applyAlignment="1" applyProtection="1">
      <alignment horizontal="center" vertical="center"/>
    </xf>
    <xf numFmtId="0" fontId="29" fillId="0" borderId="15" xfId="1" applyFont="1" applyBorder="1" applyAlignment="1" applyProtection="1">
      <alignment horizontal="center" vertical="center"/>
    </xf>
    <xf numFmtId="0" fontId="9" fillId="0" borderId="13" xfId="1" applyFont="1" applyBorder="1" applyAlignment="1" applyProtection="1">
      <alignment horizontal="left" vertical="center"/>
    </xf>
    <xf numFmtId="0" fontId="9" fillId="0" borderId="14" xfId="1" applyFont="1" applyBorder="1" applyAlignment="1" applyProtection="1">
      <alignment horizontal="left" vertical="center"/>
    </xf>
    <xf numFmtId="0" fontId="9" fillId="0" borderId="15" xfId="1" applyFont="1" applyBorder="1" applyAlignment="1" applyProtection="1">
      <alignment horizontal="left" vertical="center"/>
    </xf>
    <xf numFmtId="0" fontId="8" fillId="0" borderId="19" xfId="1" applyFont="1" applyBorder="1" applyAlignment="1" applyProtection="1">
      <alignment horizontal="center" vertical="center"/>
    </xf>
    <xf numFmtId="0" fontId="8" fillId="0" borderId="20" xfId="1" applyFont="1" applyBorder="1" applyAlignment="1" applyProtection="1">
      <alignment horizontal="center" vertical="center"/>
    </xf>
    <xf numFmtId="0" fontId="8" fillId="0" borderId="21" xfId="1" applyFont="1" applyBorder="1" applyAlignment="1" applyProtection="1">
      <alignment horizontal="center" vertical="center"/>
    </xf>
    <xf numFmtId="0" fontId="8" fillId="0" borderId="22" xfId="1" applyFont="1" applyBorder="1" applyAlignment="1" applyProtection="1">
      <alignment horizontal="center" vertical="center"/>
    </xf>
    <xf numFmtId="0" fontId="8" fillId="0" borderId="23" xfId="1" applyFont="1" applyBorder="1" applyAlignment="1" applyProtection="1">
      <alignment horizontal="center" vertical="center"/>
    </xf>
    <xf numFmtId="0" fontId="8" fillId="0" borderId="24" xfId="1" applyFont="1" applyBorder="1" applyAlignment="1" applyProtection="1">
      <alignment horizontal="center" vertical="center"/>
    </xf>
    <xf numFmtId="176" fontId="9" fillId="0" borderId="13" xfId="3" applyNumberFormat="1" applyFont="1" applyBorder="1" applyAlignment="1" applyProtection="1">
      <alignment horizontal="right" vertical="center"/>
    </xf>
    <xf numFmtId="176" fontId="9" fillId="0" borderId="14" xfId="3" applyNumberFormat="1" applyFont="1" applyBorder="1" applyAlignment="1" applyProtection="1">
      <alignment horizontal="right" vertical="center"/>
    </xf>
    <xf numFmtId="176" fontId="9" fillId="0" borderId="15" xfId="3" applyNumberFormat="1" applyFont="1" applyBorder="1" applyAlignment="1" applyProtection="1">
      <alignment horizontal="right" vertical="center"/>
    </xf>
    <xf numFmtId="0" fontId="27" fillId="0" borderId="19" xfId="1" applyFont="1" applyBorder="1" applyAlignment="1" applyProtection="1">
      <alignment horizontal="center" vertical="center" textRotation="255"/>
    </xf>
    <xf numFmtId="0" fontId="27" fillId="0" borderId="21" xfId="1" applyFont="1" applyBorder="1" applyAlignment="1" applyProtection="1">
      <alignment horizontal="center" vertical="center" textRotation="255"/>
    </xf>
    <xf numFmtId="0" fontId="27" fillId="0" borderId="22" xfId="1" applyFont="1" applyBorder="1" applyAlignment="1" applyProtection="1">
      <alignment horizontal="center" vertical="center" textRotation="255"/>
    </xf>
    <xf numFmtId="0" fontId="27" fillId="0" borderId="24" xfId="1" applyFont="1" applyBorder="1" applyAlignment="1" applyProtection="1">
      <alignment horizontal="center" vertical="center" textRotation="255"/>
    </xf>
    <xf numFmtId="0" fontId="31" fillId="8" borderId="19" xfId="1" applyFont="1" applyFill="1" applyBorder="1" applyAlignment="1" applyProtection="1">
      <alignment horizontal="center" vertical="center" textRotation="255"/>
    </xf>
    <xf numFmtId="0" fontId="31" fillId="8" borderId="21" xfId="1" applyFont="1" applyFill="1" applyBorder="1" applyAlignment="1" applyProtection="1">
      <alignment horizontal="center" vertical="center" textRotation="255"/>
    </xf>
    <xf numFmtId="0" fontId="31" fillId="8" borderId="26" xfId="1" applyFont="1" applyFill="1" applyBorder="1" applyAlignment="1" applyProtection="1">
      <alignment horizontal="center" vertical="center" textRotation="255"/>
    </xf>
    <xf numFmtId="0" fontId="31" fillId="8" borderId="27" xfId="1" applyFont="1" applyFill="1" applyBorder="1" applyAlignment="1" applyProtection="1">
      <alignment horizontal="center" vertical="center" textRotation="255"/>
    </xf>
    <xf numFmtId="0" fontId="31" fillId="8" borderId="22" xfId="1" applyFont="1" applyFill="1" applyBorder="1" applyAlignment="1" applyProtection="1">
      <alignment horizontal="center" vertical="center" textRotation="255"/>
    </xf>
    <xf numFmtId="0" fontId="31" fillId="8" borderId="24" xfId="1" applyFont="1" applyFill="1" applyBorder="1" applyAlignment="1" applyProtection="1">
      <alignment horizontal="center" vertical="center" textRotation="255"/>
    </xf>
    <xf numFmtId="0" fontId="31" fillId="9" borderId="19" xfId="1" applyFont="1" applyFill="1" applyBorder="1" applyAlignment="1" applyProtection="1">
      <alignment horizontal="center" vertical="center" textRotation="255"/>
    </xf>
    <xf numFmtId="0" fontId="31" fillId="9" borderId="21" xfId="1" applyFont="1" applyFill="1" applyBorder="1" applyAlignment="1" applyProtection="1">
      <alignment horizontal="center" vertical="center" textRotation="255"/>
    </xf>
    <xf numFmtId="0" fontId="31" fillId="9" borderId="26" xfId="1" applyFont="1" applyFill="1" applyBorder="1" applyAlignment="1" applyProtection="1">
      <alignment horizontal="center" vertical="center" textRotation="255"/>
    </xf>
    <xf numFmtId="0" fontId="31" fillId="9" borderId="27" xfId="1" applyFont="1" applyFill="1" applyBorder="1" applyAlignment="1" applyProtection="1">
      <alignment horizontal="center" vertical="center" textRotation="255"/>
    </xf>
    <xf numFmtId="0" fontId="31" fillId="9" borderId="22" xfId="1" applyFont="1" applyFill="1" applyBorder="1" applyAlignment="1" applyProtection="1">
      <alignment horizontal="center" vertical="center" textRotation="255"/>
    </xf>
    <xf numFmtId="0" fontId="31" fillId="9" borderId="24" xfId="1" applyFont="1" applyFill="1" applyBorder="1" applyAlignment="1" applyProtection="1">
      <alignment horizontal="center" vertical="center" textRotation="255"/>
    </xf>
    <xf numFmtId="0" fontId="32" fillId="0" borderId="19" xfId="1" applyFont="1" applyBorder="1" applyAlignment="1" applyProtection="1">
      <alignment horizontal="center" vertical="center" textRotation="255" shrinkToFit="1"/>
    </xf>
    <xf numFmtId="0" fontId="32" fillId="0" borderId="21" xfId="1" applyFont="1" applyBorder="1" applyAlignment="1" applyProtection="1">
      <alignment horizontal="center" vertical="center" textRotation="255" shrinkToFit="1"/>
    </xf>
    <xf numFmtId="0" fontId="32" fillId="0" borderId="22" xfId="1" applyFont="1" applyBorder="1" applyAlignment="1" applyProtection="1">
      <alignment horizontal="center" vertical="center" textRotation="255" shrinkToFit="1"/>
    </xf>
    <xf numFmtId="0" fontId="32" fillId="0" borderId="24" xfId="1" applyFont="1" applyBorder="1" applyAlignment="1" applyProtection="1">
      <alignment horizontal="center" vertical="center" textRotation="255" shrinkToFit="1"/>
    </xf>
    <xf numFmtId="0" fontId="31" fillId="7" borderId="19" xfId="1" applyFont="1" applyFill="1" applyBorder="1" applyAlignment="1" applyProtection="1">
      <alignment horizontal="center" vertical="center" textRotation="255"/>
    </xf>
    <xf numFmtId="0" fontId="31" fillId="7" borderId="21" xfId="1" applyFont="1" applyFill="1" applyBorder="1" applyAlignment="1" applyProtection="1">
      <alignment horizontal="center" vertical="center" textRotation="255"/>
    </xf>
    <xf numFmtId="0" fontId="31" fillId="7" borderId="26" xfId="1" applyFont="1" applyFill="1" applyBorder="1" applyAlignment="1" applyProtection="1">
      <alignment horizontal="center" vertical="center" textRotation="255"/>
    </xf>
    <xf numFmtId="0" fontId="31" fillId="7" borderId="27" xfId="1" applyFont="1" applyFill="1" applyBorder="1" applyAlignment="1" applyProtection="1">
      <alignment horizontal="center" vertical="center" textRotation="255"/>
    </xf>
    <xf numFmtId="0" fontId="31" fillId="7" borderId="22" xfId="1" applyFont="1" applyFill="1" applyBorder="1" applyAlignment="1" applyProtection="1">
      <alignment horizontal="center" vertical="center" textRotation="255"/>
    </xf>
    <xf numFmtId="0" fontId="31" fillId="7" borderId="24" xfId="1" applyFont="1" applyFill="1" applyBorder="1" applyAlignment="1" applyProtection="1">
      <alignment horizontal="center" vertical="center" textRotation="255"/>
    </xf>
    <xf numFmtId="0" fontId="31" fillId="10" borderId="19" xfId="1" applyFont="1" applyFill="1" applyBorder="1" applyAlignment="1" applyProtection="1">
      <alignment horizontal="center" vertical="center" textRotation="255"/>
    </xf>
    <xf numFmtId="0" fontId="31" fillId="10" borderId="21" xfId="1" applyFont="1" applyFill="1" applyBorder="1" applyAlignment="1" applyProtection="1">
      <alignment horizontal="center" vertical="center" textRotation="255"/>
    </xf>
    <xf numFmtId="0" fontId="31" fillId="10" borderId="26" xfId="1" applyFont="1" applyFill="1" applyBorder="1" applyAlignment="1" applyProtection="1">
      <alignment horizontal="center" vertical="center" textRotation="255"/>
    </xf>
    <xf numFmtId="0" fontId="31" fillId="10" borderId="27" xfId="1" applyFont="1" applyFill="1" applyBorder="1" applyAlignment="1" applyProtection="1">
      <alignment horizontal="center" vertical="center" textRotation="255"/>
    </xf>
    <xf numFmtId="0" fontId="31" fillId="10" borderId="22" xfId="1" applyFont="1" applyFill="1" applyBorder="1" applyAlignment="1" applyProtection="1">
      <alignment horizontal="center" vertical="center" textRotation="255"/>
    </xf>
    <xf numFmtId="0" fontId="31" fillId="10" borderId="24" xfId="1" applyFont="1" applyFill="1" applyBorder="1" applyAlignment="1" applyProtection="1">
      <alignment horizontal="center" vertical="center" textRotation="255"/>
    </xf>
    <xf numFmtId="0" fontId="27" fillId="0" borderId="99" xfId="1" applyFont="1" applyBorder="1" applyAlignment="1" applyProtection="1">
      <alignment horizontal="center" vertical="center"/>
    </xf>
    <xf numFmtId="176" fontId="8" fillId="0" borderId="76" xfId="3" applyNumberFormat="1" applyFont="1" applyBorder="1" applyAlignment="1" applyProtection="1">
      <alignment horizontal="right" vertical="center"/>
    </xf>
    <xf numFmtId="176" fontId="8" fillId="0" borderId="77" xfId="3" applyNumberFormat="1" applyFont="1" applyBorder="1" applyAlignment="1" applyProtection="1">
      <alignment horizontal="right" vertical="center"/>
    </xf>
    <xf numFmtId="176" fontId="8" fillId="0" borderId="78" xfId="3" applyNumberFormat="1" applyFont="1" applyBorder="1" applyAlignment="1" applyProtection="1">
      <alignment horizontal="right" vertical="center"/>
    </xf>
    <xf numFmtId="0" fontId="4" fillId="0" borderId="0" xfId="1" applyFont="1" applyAlignment="1" applyProtection="1">
      <alignment horizontal="center" vertical="center"/>
    </xf>
    <xf numFmtId="0" fontId="4" fillId="0" borderId="0" xfId="1" applyFont="1" applyBorder="1" applyAlignment="1" applyProtection="1">
      <alignment horizontal="center" vertical="center"/>
    </xf>
    <xf numFmtId="0" fontId="4" fillId="0" borderId="68" xfId="1" applyFont="1" applyBorder="1" applyAlignment="1" applyProtection="1">
      <alignment horizontal="center" vertical="center"/>
    </xf>
    <xf numFmtId="176" fontId="9" fillId="0" borderId="96" xfId="3" applyNumberFormat="1" applyFont="1" applyBorder="1" applyAlignment="1" applyProtection="1">
      <alignment horizontal="right" vertical="center"/>
    </xf>
    <xf numFmtId="176" fontId="9" fillId="0" borderId="97" xfId="3" applyNumberFormat="1" applyFont="1" applyBorder="1" applyAlignment="1" applyProtection="1">
      <alignment horizontal="right" vertical="center"/>
    </xf>
    <xf numFmtId="176" fontId="9" fillId="0" borderId="98" xfId="3" applyNumberFormat="1" applyFont="1" applyBorder="1" applyAlignment="1" applyProtection="1">
      <alignment horizontal="right"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CCFF99"/>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13607</xdr:colOff>
      <xdr:row>9</xdr:row>
      <xdr:rowOff>13608</xdr:rowOff>
    </xdr:from>
    <xdr:to>
      <xdr:col>42</xdr:col>
      <xdr:colOff>11205</xdr:colOff>
      <xdr:row>56</xdr:row>
      <xdr:rowOff>0</xdr:rowOff>
    </xdr:to>
    <xdr:cxnSp macro="">
      <xdr:nvCxnSpPr>
        <xdr:cNvPr id="2" name="直線矢印コネクタ 1">
          <a:extLst>
            <a:ext uri="{FF2B5EF4-FFF2-40B4-BE49-F238E27FC236}">
              <a16:creationId xmlns:a16="http://schemas.microsoft.com/office/drawing/2014/main" id="{9A8AB52E-4E4E-4C3A-878D-B96B6D1AB370}"/>
            </a:ext>
          </a:extLst>
        </xdr:cNvPr>
        <xdr:cNvCxnSpPr/>
      </xdr:nvCxnSpPr>
      <xdr:spPr>
        <a:xfrm flipH="1" flipV="1">
          <a:off x="8243207" y="2156733"/>
          <a:ext cx="4569598" cy="11178267"/>
        </a:xfrm>
        <a:prstGeom prst="straightConnector1">
          <a:avLst/>
        </a:prstGeom>
        <a:ln w="31750">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13607</xdr:colOff>
      <xdr:row>10</xdr:row>
      <xdr:rowOff>27215</xdr:rowOff>
    </xdr:from>
    <xdr:to>
      <xdr:col>42</xdr:col>
      <xdr:colOff>0</xdr:colOff>
      <xdr:row>23</xdr:row>
      <xdr:rowOff>0</xdr:rowOff>
    </xdr:to>
    <xdr:cxnSp macro="">
      <xdr:nvCxnSpPr>
        <xdr:cNvPr id="3" name="直線矢印コネクタ 2">
          <a:extLst>
            <a:ext uri="{FF2B5EF4-FFF2-40B4-BE49-F238E27FC236}">
              <a16:creationId xmlns:a16="http://schemas.microsoft.com/office/drawing/2014/main" id="{63CF3A9C-278C-44D5-A861-5EF0716168A0}"/>
            </a:ext>
          </a:extLst>
        </xdr:cNvPr>
        <xdr:cNvCxnSpPr/>
      </xdr:nvCxnSpPr>
      <xdr:spPr>
        <a:xfrm flipH="1" flipV="1">
          <a:off x="6719207" y="2408465"/>
          <a:ext cx="6082393" cy="3068410"/>
        </a:xfrm>
        <a:prstGeom prst="straightConnector1">
          <a:avLst/>
        </a:prstGeom>
        <a:ln w="317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13608</xdr:colOff>
      <xdr:row>9</xdr:row>
      <xdr:rowOff>0</xdr:rowOff>
    </xdr:from>
    <xdr:to>
      <xdr:col>39</xdr:col>
      <xdr:colOff>11206</xdr:colOff>
      <xdr:row>11</xdr:row>
      <xdr:rowOff>13607</xdr:rowOff>
    </xdr:to>
    <xdr:cxnSp macro="">
      <xdr:nvCxnSpPr>
        <xdr:cNvPr id="4" name="直線矢印コネクタ 3">
          <a:extLst>
            <a:ext uri="{FF2B5EF4-FFF2-40B4-BE49-F238E27FC236}">
              <a16:creationId xmlns:a16="http://schemas.microsoft.com/office/drawing/2014/main" id="{39384DFA-0AA4-432E-94BF-B543D784044E}"/>
            </a:ext>
          </a:extLst>
        </xdr:cNvPr>
        <xdr:cNvCxnSpPr/>
      </xdr:nvCxnSpPr>
      <xdr:spPr>
        <a:xfrm flipH="1">
          <a:off x="5195208" y="2143125"/>
          <a:ext cx="6703198" cy="489857"/>
        </a:xfrm>
        <a:prstGeom prst="straightConnector1">
          <a:avLst/>
        </a:prstGeom>
        <a:ln w="3175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CFF99"/>
    <pageSetUpPr fitToPage="1"/>
  </sheetPr>
  <dimension ref="A1:EA193"/>
  <sheetViews>
    <sheetView showGridLines="0" showRowColHeaders="0" tabSelected="1" topLeftCell="A5" zoomScale="70" zoomScaleNormal="70" workbookViewId="0">
      <selection activeCell="B5" sqref="B5:H5"/>
    </sheetView>
  </sheetViews>
  <sheetFormatPr defaultColWidth="4" defaultRowHeight="18.75" customHeight="1"/>
  <cols>
    <col min="1" max="3" width="4" style="1"/>
    <col min="4" max="4" width="6.75" style="1" customWidth="1"/>
    <col min="5" max="14" width="4" style="1"/>
    <col min="15" max="15" width="7.25" style="1" customWidth="1"/>
    <col min="16" max="18" width="4" style="1"/>
    <col min="19" max="19" width="7.625" style="1" customWidth="1"/>
    <col min="20" max="21" width="4" style="1"/>
    <col min="22" max="22" width="8.5" style="1" customWidth="1"/>
    <col min="23" max="46" width="4" style="1"/>
    <col min="47" max="47" width="4" style="1" customWidth="1"/>
    <col min="48" max="48" width="4" style="1"/>
    <col min="49" max="59" width="4" style="1" hidden="1" customWidth="1"/>
    <col min="60" max="63" width="10.625" style="1" hidden="1" customWidth="1"/>
    <col min="64" max="65" width="10.5" style="1" hidden="1" customWidth="1"/>
    <col min="66" max="83" width="10.625" style="1" hidden="1" customWidth="1"/>
    <col min="84" max="84" width="4.625" style="55" hidden="1" customWidth="1"/>
    <col min="85" max="85" width="16.75" style="1" hidden="1" customWidth="1"/>
    <col min="86" max="86" width="4" style="1" hidden="1" customWidth="1"/>
    <col min="87" max="87" width="18.125" style="3" hidden="1" customWidth="1"/>
    <col min="88" max="88" width="8.25" style="3" hidden="1" customWidth="1"/>
    <col min="89" max="90" width="18" style="3" hidden="1" customWidth="1"/>
    <col min="91" max="91" width="18" style="1" hidden="1" customWidth="1"/>
    <col min="92" max="128" width="4" style="1" hidden="1" customWidth="1"/>
    <col min="129" max="16384" width="4" style="1"/>
  </cols>
  <sheetData>
    <row r="1" spans="1:131" ht="18.75" customHeight="1">
      <c r="A1" s="263">
        <v>6</v>
      </c>
      <c r="B1" s="263"/>
      <c r="C1" s="267" t="s">
        <v>1</v>
      </c>
      <c r="D1" s="267"/>
      <c r="E1" s="267"/>
      <c r="F1" s="267"/>
      <c r="G1" s="267"/>
      <c r="H1" s="267"/>
      <c r="I1" s="267"/>
      <c r="J1" s="267"/>
      <c r="K1" s="267"/>
      <c r="L1" s="267"/>
      <c r="M1" s="267"/>
      <c r="N1" s="267"/>
      <c r="O1" s="53"/>
      <c r="P1" s="53"/>
      <c r="Q1" s="53"/>
      <c r="S1" s="216" t="str">
        <f>"【用意するもの】令和"&amp;A1-1&amp;"年中の所得のわかるもの（確定申告書の控え、源泉徴収票等）"</f>
        <v>【用意するもの】令和5年中の所得のわかるもの（確定申告書の控え、源泉徴収票等）</v>
      </c>
      <c r="T1" s="34"/>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103"/>
      <c r="AX1" s="102"/>
      <c r="AY1" s="102"/>
      <c r="AZ1" s="102"/>
      <c r="BA1" s="102"/>
      <c r="BB1" s="102"/>
      <c r="BC1" s="102"/>
      <c r="BD1" s="102"/>
      <c r="BE1" s="102"/>
      <c r="BF1" s="102"/>
      <c r="BH1" s="264">
        <f>A1</f>
        <v>6</v>
      </c>
      <c r="CE1" s="49"/>
      <c r="CG1" s="1" t="s">
        <v>74</v>
      </c>
      <c r="CM1" s="49"/>
      <c r="CO1" s="67" t="s">
        <v>85</v>
      </c>
      <c r="CP1" s="67"/>
      <c r="CQ1" s="67"/>
      <c r="CR1" s="67"/>
      <c r="CS1" s="67"/>
      <c r="CT1" s="67"/>
      <c r="CU1" s="67"/>
      <c r="CV1" s="67"/>
      <c r="CW1" s="67"/>
      <c r="CX1" s="67"/>
      <c r="CY1" s="67"/>
      <c r="CZ1" s="67"/>
      <c r="DA1" s="67"/>
      <c r="DB1" s="67"/>
      <c r="DC1" s="67"/>
      <c r="DD1" s="67"/>
      <c r="EA1" s="34"/>
    </row>
    <row r="2" spans="1:131" ht="18.75" customHeight="1">
      <c r="A2" s="263"/>
      <c r="B2" s="263"/>
      <c r="C2" s="267"/>
      <c r="D2" s="267"/>
      <c r="E2" s="267"/>
      <c r="F2" s="267"/>
      <c r="G2" s="267"/>
      <c r="H2" s="267"/>
      <c r="I2" s="267"/>
      <c r="J2" s="267"/>
      <c r="K2" s="267"/>
      <c r="L2" s="267"/>
      <c r="M2" s="267"/>
      <c r="N2" s="267"/>
      <c r="O2" s="53"/>
      <c r="P2" s="53"/>
      <c r="Q2" s="53"/>
      <c r="S2" s="135" t="s">
        <v>365</v>
      </c>
      <c r="T2" s="34"/>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103"/>
      <c r="AX2" s="102"/>
      <c r="AY2" s="102"/>
      <c r="AZ2" s="102"/>
      <c r="BA2" s="102"/>
      <c r="BB2" s="102"/>
      <c r="BC2" s="102"/>
      <c r="BD2" s="102"/>
      <c r="BE2" s="102"/>
      <c r="BF2" s="102"/>
      <c r="BH2" s="264"/>
      <c r="BI2" s="4"/>
      <c r="BJ2" s="5" t="s">
        <v>2</v>
      </c>
      <c r="BK2" s="5" t="s">
        <v>3</v>
      </c>
      <c r="BL2" s="5" t="s">
        <v>4</v>
      </c>
      <c r="BM2" s="6" t="s">
        <v>5</v>
      </c>
      <c r="CE2" s="49"/>
      <c r="CF2" s="60">
        <v>0</v>
      </c>
      <c r="CG2" s="2"/>
      <c r="CH2" s="54"/>
      <c r="CM2" s="49"/>
      <c r="CO2" s="278" t="s">
        <v>86</v>
      </c>
      <c r="CP2" s="269"/>
      <c r="CQ2" s="269"/>
      <c r="CR2" s="269"/>
      <c r="CS2" s="269"/>
      <c r="CT2" s="279"/>
      <c r="CU2" s="268" t="s">
        <v>87</v>
      </c>
      <c r="CV2" s="269"/>
      <c r="CW2" s="269"/>
      <c r="CX2" s="269"/>
      <c r="CY2" s="269"/>
      <c r="CZ2" s="269"/>
      <c r="DA2" s="269"/>
      <c r="DB2" s="269"/>
      <c r="DC2" s="269"/>
      <c r="DD2" s="270"/>
      <c r="EA2" s="34"/>
    </row>
    <row r="3" spans="1:131" ht="18.75" customHeight="1">
      <c r="N3" s="53"/>
      <c r="O3" s="53"/>
      <c r="P3" s="53"/>
      <c r="Q3" s="53"/>
      <c r="S3" s="135" t="s">
        <v>366</v>
      </c>
      <c r="T3" s="34"/>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103"/>
      <c r="AX3" s="102"/>
      <c r="AY3" s="102"/>
      <c r="AZ3" s="102"/>
      <c r="BA3" s="102"/>
      <c r="BB3" s="102"/>
      <c r="BC3" s="102"/>
      <c r="BD3" s="102"/>
      <c r="BE3" s="102"/>
      <c r="BF3" s="102"/>
      <c r="BI3" s="8" t="s">
        <v>8</v>
      </c>
      <c r="BJ3" s="9">
        <v>7.1099999999999997E-2</v>
      </c>
      <c r="BK3" s="10">
        <v>29300</v>
      </c>
      <c r="BL3" s="10">
        <v>22000</v>
      </c>
      <c r="BM3" s="11">
        <v>650000</v>
      </c>
      <c r="BO3" s="1" t="s">
        <v>367</v>
      </c>
      <c r="CE3" s="49"/>
      <c r="CF3" s="60">
        <v>1</v>
      </c>
      <c r="CG3" s="7" t="s">
        <v>6</v>
      </c>
      <c r="CH3" s="54"/>
      <c r="CI3" s="3" t="s">
        <v>78</v>
      </c>
      <c r="CJ3" s="63" t="s">
        <v>75</v>
      </c>
      <c r="CK3" s="63" t="s">
        <v>76</v>
      </c>
      <c r="CM3" s="49"/>
      <c r="CO3" s="280" t="s">
        <v>88</v>
      </c>
      <c r="CP3" s="281"/>
      <c r="CQ3" s="282"/>
      <c r="CR3" s="271" t="s">
        <v>89</v>
      </c>
      <c r="CS3" s="272"/>
      <c r="CT3" s="283"/>
      <c r="CU3" s="271"/>
      <c r="CV3" s="272"/>
      <c r="CW3" s="272"/>
      <c r="CX3" s="272"/>
      <c r="CY3" s="272"/>
      <c r="CZ3" s="272"/>
      <c r="DA3" s="272"/>
      <c r="DB3" s="272"/>
      <c r="DC3" s="272"/>
      <c r="DD3" s="273"/>
      <c r="DF3" s="67" t="s">
        <v>30</v>
      </c>
      <c r="DG3" s="67"/>
      <c r="DH3" s="67"/>
      <c r="DI3" s="67"/>
      <c r="DJ3" s="67"/>
      <c r="DK3" s="65"/>
      <c r="EA3" s="34"/>
    </row>
    <row r="4" spans="1:131" ht="18.75" customHeight="1">
      <c r="A4" s="1" t="s">
        <v>10</v>
      </c>
      <c r="N4" s="53"/>
      <c r="O4" s="53"/>
      <c r="P4" s="53"/>
      <c r="Q4" s="53"/>
      <c r="S4" s="135" t="s">
        <v>361</v>
      </c>
      <c r="T4" s="34"/>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103"/>
      <c r="AX4" s="102"/>
      <c r="AY4" s="102"/>
      <c r="AZ4" s="102"/>
      <c r="BA4" s="102"/>
      <c r="BB4" s="102"/>
      <c r="BC4" s="102"/>
      <c r="BD4" s="102"/>
      <c r="BE4" s="102"/>
      <c r="BF4" s="102"/>
      <c r="BI4" s="8" t="s">
        <v>11</v>
      </c>
      <c r="BJ4" s="9">
        <v>2.3300000000000001E-2</v>
      </c>
      <c r="BK4" s="10">
        <v>9500</v>
      </c>
      <c r="BL4" s="10">
        <v>6700</v>
      </c>
      <c r="BM4" s="11">
        <v>240000</v>
      </c>
      <c r="CE4" s="49"/>
      <c r="CF4" s="60">
        <v>2</v>
      </c>
      <c r="CG4" s="7" t="s">
        <v>9</v>
      </c>
      <c r="CH4" s="54">
        <v>0</v>
      </c>
      <c r="CI4" s="12">
        <v>0</v>
      </c>
      <c r="CJ4" s="13"/>
      <c r="CK4" s="14">
        <v>0</v>
      </c>
      <c r="CM4" s="49"/>
      <c r="CO4" s="274">
        <v>0</v>
      </c>
      <c r="CP4" s="275"/>
      <c r="CQ4" s="276"/>
      <c r="CR4" s="277">
        <v>550999</v>
      </c>
      <c r="CS4" s="275"/>
      <c r="CT4" s="276"/>
      <c r="CU4" s="68"/>
      <c r="CV4" s="69"/>
      <c r="CW4" s="69"/>
      <c r="CX4" s="69"/>
      <c r="CY4" s="69"/>
      <c r="CZ4" s="69"/>
      <c r="DA4" s="69"/>
      <c r="DB4" s="69"/>
      <c r="DC4" s="70"/>
      <c r="DD4" s="71" t="s">
        <v>90</v>
      </c>
      <c r="DF4" s="108" t="s">
        <v>182</v>
      </c>
      <c r="DG4" s="109"/>
      <c r="DH4" s="109"/>
      <c r="DI4" s="109"/>
      <c r="DJ4" s="110"/>
      <c r="DK4" s="137" t="s">
        <v>186</v>
      </c>
      <c r="DL4" s="111"/>
      <c r="DM4" s="111"/>
      <c r="DN4" s="111"/>
      <c r="DO4" s="111"/>
      <c r="DP4" s="111"/>
      <c r="DQ4" s="111"/>
      <c r="DR4" s="111"/>
      <c r="DS4" s="111"/>
      <c r="DT4" s="112" t="s">
        <v>167</v>
      </c>
      <c r="DU4" s="113"/>
      <c r="DV4" s="113"/>
      <c r="DW4" s="113"/>
      <c r="DX4" s="114"/>
      <c r="EA4" s="34"/>
    </row>
    <row r="5" spans="1:131" ht="18.75" customHeight="1">
      <c r="B5" s="265"/>
      <c r="C5" s="265"/>
      <c r="D5" s="265"/>
      <c r="E5" s="265"/>
      <c r="F5" s="265"/>
      <c r="G5" s="265"/>
      <c r="H5" s="265"/>
      <c r="N5" s="53"/>
      <c r="O5" s="53"/>
      <c r="P5" s="53"/>
      <c r="Q5" s="53"/>
      <c r="S5" s="135" t="s">
        <v>362</v>
      </c>
      <c r="T5" s="34"/>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103"/>
      <c r="AX5" s="102"/>
      <c r="AY5" s="102"/>
      <c r="AZ5" s="102"/>
      <c r="BA5" s="102"/>
      <c r="BB5" s="102"/>
      <c r="BC5" s="102"/>
      <c r="BD5" s="102"/>
      <c r="BE5" s="102"/>
      <c r="BF5" s="102"/>
      <c r="BI5" s="19" t="s">
        <v>14</v>
      </c>
      <c r="BJ5" s="20">
        <v>2.2200000000000001E-2</v>
      </c>
      <c r="BK5" s="21">
        <v>11600</v>
      </c>
      <c r="BL5" s="21">
        <v>5900</v>
      </c>
      <c r="BM5" s="22">
        <v>170000</v>
      </c>
      <c r="CE5" s="49"/>
      <c r="CF5" s="60">
        <v>4</v>
      </c>
      <c r="CG5" s="169" t="s">
        <v>269</v>
      </c>
      <c r="CH5" s="54">
        <v>1</v>
      </c>
      <c r="CI5" s="16">
        <v>551000</v>
      </c>
      <c r="CJ5" s="17"/>
      <c r="CK5" s="18">
        <v>550000</v>
      </c>
      <c r="CM5" s="49"/>
      <c r="CO5" s="274">
        <v>551000</v>
      </c>
      <c r="CP5" s="275"/>
      <c r="CQ5" s="276"/>
      <c r="CR5" s="277">
        <v>1618999</v>
      </c>
      <c r="CS5" s="275"/>
      <c r="CT5" s="276"/>
      <c r="CU5" s="68"/>
      <c r="CV5" s="69"/>
      <c r="CW5" s="69"/>
      <c r="CX5" s="69"/>
      <c r="CY5" s="69"/>
      <c r="CZ5" s="69"/>
      <c r="DA5" s="69"/>
      <c r="DB5" s="69"/>
      <c r="DC5" s="69"/>
      <c r="DD5" s="71" t="s">
        <v>91</v>
      </c>
      <c r="DF5" s="141" t="s">
        <v>139</v>
      </c>
      <c r="DG5" s="77"/>
      <c r="DH5" s="77"/>
      <c r="DI5" s="77"/>
      <c r="DJ5" s="78"/>
      <c r="DK5" s="138" t="s">
        <v>187</v>
      </c>
      <c r="DL5" s="48"/>
      <c r="DM5" s="48"/>
      <c r="DN5" s="48"/>
      <c r="DO5" s="48"/>
      <c r="DP5" s="48"/>
      <c r="DQ5" s="48"/>
      <c r="DR5" s="48"/>
      <c r="DS5" s="48"/>
      <c r="DT5" s="115"/>
      <c r="DU5" s="116"/>
      <c r="DV5" s="116" t="s">
        <v>168</v>
      </c>
      <c r="DW5" s="116"/>
      <c r="DX5" s="117"/>
      <c r="EA5" s="34"/>
    </row>
    <row r="6" spans="1:131" ht="18.75" customHeight="1">
      <c r="N6" s="53"/>
      <c r="O6" s="53"/>
      <c r="P6" s="53"/>
      <c r="Q6" s="53"/>
      <c r="S6" s="135" t="s">
        <v>363</v>
      </c>
      <c r="T6" s="34"/>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103"/>
      <c r="AX6" s="102"/>
      <c r="AY6" s="102"/>
      <c r="AZ6" s="102"/>
      <c r="BA6" s="102"/>
      <c r="BB6" s="102"/>
      <c r="BC6" s="102"/>
      <c r="BD6" s="102"/>
      <c r="BE6" s="102"/>
      <c r="BF6" s="102"/>
      <c r="BI6" s="101"/>
      <c r="BJ6" s="132"/>
      <c r="BK6" s="133"/>
      <c r="BL6" s="133"/>
      <c r="BM6" s="133"/>
      <c r="CE6" s="49"/>
      <c r="CF6" s="60">
        <v>3</v>
      </c>
      <c r="CG6" s="15" t="s">
        <v>12</v>
      </c>
      <c r="CH6" s="54">
        <v>2</v>
      </c>
      <c r="CI6" s="16">
        <v>1619000</v>
      </c>
      <c r="CJ6" s="17"/>
      <c r="CK6" s="18">
        <v>1069000</v>
      </c>
      <c r="CM6" s="49"/>
      <c r="CO6" s="274">
        <v>1619000</v>
      </c>
      <c r="CP6" s="275"/>
      <c r="CQ6" s="276"/>
      <c r="CR6" s="277">
        <v>1619999</v>
      </c>
      <c r="CS6" s="275"/>
      <c r="CT6" s="276"/>
      <c r="CU6" s="68"/>
      <c r="CV6" s="69"/>
      <c r="CW6" s="69"/>
      <c r="CX6" s="69"/>
      <c r="CY6" s="69"/>
      <c r="CZ6" s="69"/>
      <c r="DA6" s="69"/>
      <c r="DB6" s="69"/>
      <c r="DC6" s="69"/>
      <c r="DD6" s="71" t="s">
        <v>92</v>
      </c>
      <c r="DF6" s="142" t="s">
        <v>169</v>
      </c>
      <c r="DG6" s="80"/>
      <c r="DH6" s="80"/>
      <c r="DI6" s="80"/>
      <c r="DJ6" s="118"/>
      <c r="DK6" s="139" t="s">
        <v>188</v>
      </c>
      <c r="DL6" s="45"/>
      <c r="DM6" s="45"/>
      <c r="DN6" s="45"/>
      <c r="DO6" s="45"/>
      <c r="DP6" s="45"/>
      <c r="DQ6" s="45"/>
      <c r="DR6" s="45"/>
      <c r="DS6" s="45"/>
      <c r="DT6" s="119"/>
      <c r="DU6" s="120"/>
      <c r="DV6" s="120"/>
      <c r="DW6" s="120"/>
      <c r="DX6" s="121" t="s">
        <v>170</v>
      </c>
      <c r="EA6" s="34"/>
    </row>
    <row r="7" spans="1:131" ht="18.75" customHeight="1">
      <c r="A7" s="1" t="s">
        <v>15</v>
      </c>
      <c r="N7" s="53"/>
      <c r="O7" s="53"/>
      <c r="P7" s="53"/>
      <c r="Q7" s="53"/>
      <c r="R7" s="53"/>
      <c r="S7" s="53"/>
      <c r="T7" s="53"/>
      <c r="U7" s="53"/>
      <c r="V7" s="135" t="s">
        <v>364</v>
      </c>
      <c r="W7" s="135"/>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104"/>
      <c r="AX7" s="102"/>
      <c r="AY7" s="102"/>
      <c r="AZ7" s="102"/>
      <c r="BA7" s="102"/>
      <c r="BB7" s="102"/>
      <c r="BC7" s="102"/>
      <c r="BD7" s="102"/>
      <c r="BE7" s="102"/>
      <c r="BF7" s="102"/>
      <c r="CF7" s="60"/>
      <c r="CG7" s="57"/>
      <c r="CH7" s="58">
        <v>3</v>
      </c>
      <c r="CI7" s="16">
        <v>1620000</v>
      </c>
      <c r="CJ7" s="17"/>
      <c r="CK7" s="18">
        <v>1070000</v>
      </c>
      <c r="CM7" s="49"/>
      <c r="CO7" s="274">
        <v>1620000</v>
      </c>
      <c r="CP7" s="275"/>
      <c r="CQ7" s="276"/>
      <c r="CR7" s="277">
        <v>1621999</v>
      </c>
      <c r="CS7" s="275"/>
      <c r="CT7" s="276"/>
      <c r="CU7" s="68"/>
      <c r="CV7" s="69"/>
      <c r="CW7" s="69"/>
      <c r="CX7" s="69"/>
      <c r="CY7" s="69"/>
      <c r="CZ7" s="69"/>
      <c r="DA7" s="69"/>
      <c r="DB7" s="69"/>
      <c r="DC7" s="69"/>
      <c r="DD7" s="71" t="s">
        <v>93</v>
      </c>
      <c r="DF7" s="122" t="s">
        <v>181</v>
      </c>
      <c r="DG7" s="73"/>
      <c r="DH7" s="73"/>
      <c r="DI7" s="73"/>
      <c r="DJ7" s="74"/>
      <c r="DK7" s="140" t="s">
        <v>140</v>
      </c>
      <c r="DL7" s="88"/>
      <c r="DM7" s="88"/>
      <c r="DN7" s="88"/>
      <c r="DO7" s="88"/>
      <c r="DP7" s="88"/>
      <c r="DQ7" s="88"/>
      <c r="DR7" s="88"/>
      <c r="DS7" s="88"/>
      <c r="DT7" s="123"/>
      <c r="DU7" s="124"/>
      <c r="DV7" s="124"/>
      <c r="DW7" s="124"/>
      <c r="DX7" s="125" t="s">
        <v>171</v>
      </c>
      <c r="DY7" s="34"/>
      <c r="EA7" s="34"/>
    </row>
    <row r="8" spans="1:131" ht="18.75" customHeight="1">
      <c r="A8" s="157"/>
      <c r="B8" s="253" t="s">
        <v>16</v>
      </c>
      <c r="C8" s="262"/>
      <c r="D8" s="262"/>
      <c r="E8" s="254"/>
      <c r="F8" s="252" t="s">
        <v>193</v>
      </c>
      <c r="G8" s="252"/>
      <c r="H8" s="252"/>
      <c r="I8" s="252"/>
      <c r="J8" s="252"/>
      <c r="K8" s="252"/>
      <c r="L8" s="253" t="s">
        <v>17</v>
      </c>
      <c r="M8" s="262"/>
      <c r="N8" s="262"/>
      <c r="O8" s="262"/>
      <c r="P8" s="254"/>
      <c r="Q8" s="253" t="s">
        <v>18</v>
      </c>
      <c r="R8" s="262"/>
      <c r="S8" s="262"/>
      <c r="T8" s="262"/>
      <c r="U8" s="254"/>
      <c r="V8" s="253" t="s">
        <v>19</v>
      </c>
      <c r="W8" s="262"/>
      <c r="X8" s="262"/>
      <c r="Y8" s="262"/>
      <c r="Z8" s="254"/>
      <c r="AA8" s="266" t="s">
        <v>159</v>
      </c>
      <c r="AB8" s="266"/>
      <c r="AC8" s="266" t="s">
        <v>20</v>
      </c>
      <c r="AD8" s="266"/>
      <c r="AE8" s="266" t="s">
        <v>21</v>
      </c>
      <c r="AF8" s="266"/>
      <c r="AG8" s="253" t="s">
        <v>22</v>
      </c>
      <c r="AH8" s="262"/>
      <c r="AI8" s="262"/>
      <c r="AJ8" s="254"/>
      <c r="AK8" s="253" t="s">
        <v>23</v>
      </c>
      <c r="AL8" s="262"/>
      <c r="AM8" s="262"/>
      <c r="AN8" s="254"/>
      <c r="AO8" s="253" t="s">
        <v>24</v>
      </c>
      <c r="AP8" s="262"/>
      <c r="AQ8" s="262"/>
      <c r="AR8" s="254"/>
      <c r="AS8" s="253" t="s">
        <v>25</v>
      </c>
      <c r="AT8" s="262"/>
      <c r="AU8" s="262"/>
      <c r="AV8" s="254"/>
      <c r="AW8" s="253" t="s">
        <v>156</v>
      </c>
      <c r="AX8" s="262"/>
      <c r="AY8" s="262"/>
      <c r="AZ8" s="254"/>
      <c r="BA8" s="252" t="s">
        <v>174</v>
      </c>
      <c r="BB8" s="252"/>
      <c r="BC8" s="252" t="s">
        <v>157</v>
      </c>
      <c r="BD8" s="252"/>
      <c r="BE8" s="252" t="s">
        <v>158</v>
      </c>
      <c r="BF8" s="252"/>
      <c r="BH8" s="24" t="s">
        <v>7</v>
      </c>
      <c r="BI8" s="24" t="s">
        <v>26</v>
      </c>
      <c r="BJ8" s="24" t="s">
        <v>27</v>
      </c>
      <c r="BK8" s="24" t="s">
        <v>28</v>
      </c>
      <c r="BL8" s="24" t="s">
        <v>7</v>
      </c>
      <c r="BM8" s="24" t="s">
        <v>163</v>
      </c>
      <c r="BN8" s="24" t="s">
        <v>29</v>
      </c>
      <c r="BO8" s="24" t="s">
        <v>161</v>
      </c>
      <c r="BP8" s="24" t="s">
        <v>162</v>
      </c>
      <c r="BQ8" s="24" t="s">
        <v>160</v>
      </c>
      <c r="BR8" s="24" t="s">
        <v>31</v>
      </c>
      <c r="BS8" s="24" t="s">
        <v>164</v>
      </c>
      <c r="BT8" s="24" t="s">
        <v>165</v>
      </c>
      <c r="BU8" s="24" t="s">
        <v>166</v>
      </c>
      <c r="BV8" s="24" t="s">
        <v>143</v>
      </c>
      <c r="BW8" s="24" t="s">
        <v>32</v>
      </c>
      <c r="BX8" s="24" t="s">
        <v>33</v>
      </c>
      <c r="BY8" s="24" t="s">
        <v>34</v>
      </c>
      <c r="BZ8" s="24" t="s">
        <v>35</v>
      </c>
      <c r="CA8" s="24" t="s">
        <v>36</v>
      </c>
      <c r="CB8" s="24" t="s">
        <v>37</v>
      </c>
      <c r="CC8" s="24" t="s">
        <v>38</v>
      </c>
      <c r="CD8" s="25" t="s">
        <v>39</v>
      </c>
      <c r="CE8" s="24" t="s">
        <v>40</v>
      </c>
      <c r="CF8" s="60"/>
      <c r="CG8" s="59" t="s">
        <v>183</v>
      </c>
      <c r="CH8" s="58">
        <v>4</v>
      </c>
      <c r="CI8" s="16">
        <v>1622000</v>
      </c>
      <c r="CJ8" s="17"/>
      <c r="CK8" s="18">
        <v>1072000</v>
      </c>
      <c r="CM8" s="49"/>
      <c r="CO8" s="274">
        <v>1622000</v>
      </c>
      <c r="CP8" s="275"/>
      <c r="CQ8" s="276"/>
      <c r="CR8" s="277">
        <v>1623999</v>
      </c>
      <c r="CS8" s="275"/>
      <c r="CT8" s="276"/>
      <c r="CU8" s="68"/>
      <c r="CV8" s="69"/>
      <c r="CW8" s="69"/>
      <c r="CX8" s="69"/>
      <c r="CY8" s="69"/>
      <c r="CZ8" s="69"/>
      <c r="DA8" s="69"/>
      <c r="DB8" s="69"/>
      <c r="DC8" s="69"/>
      <c r="DD8" s="71" t="s">
        <v>94</v>
      </c>
      <c r="DF8" s="126" t="s">
        <v>172</v>
      </c>
      <c r="DG8" s="86"/>
      <c r="DH8" s="86"/>
      <c r="DI8" s="86"/>
      <c r="DJ8" s="86"/>
      <c r="DK8" s="86"/>
      <c r="DL8" s="127"/>
      <c r="DM8" s="127"/>
      <c r="DN8" s="127"/>
      <c r="DO8" s="127"/>
      <c r="DP8" s="127"/>
      <c r="DQ8" s="127"/>
      <c r="DR8" s="127"/>
      <c r="DS8" s="127"/>
      <c r="DT8" s="128"/>
      <c r="DU8" s="129"/>
      <c r="DV8" s="129"/>
      <c r="DW8" s="129"/>
      <c r="DX8" s="130" t="s">
        <v>173</v>
      </c>
      <c r="DY8" s="135"/>
      <c r="DZ8" s="34"/>
      <c r="EA8" s="34"/>
    </row>
    <row r="9" spans="1:131" ht="18.75" customHeight="1">
      <c r="A9" s="154" t="s">
        <v>42</v>
      </c>
      <c r="B9" s="256"/>
      <c r="C9" s="257"/>
      <c r="D9" s="257"/>
      <c r="E9" s="258"/>
      <c r="F9" s="255"/>
      <c r="G9" s="255"/>
      <c r="H9" s="255"/>
      <c r="I9" s="255"/>
      <c r="J9" s="255"/>
      <c r="K9" s="255"/>
      <c r="L9" s="259"/>
      <c r="M9" s="260"/>
      <c r="N9" s="260"/>
      <c r="O9" s="260"/>
      <c r="P9" s="261"/>
      <c r="Q9" s="259"/>
      <c r="R9" s="260"/>
      <c r="S9" s="260"/>
      <c r="T9" s="260"/>
      <c r="U9" s="261"/>
      <c r="V9" s="259"/>
      <c r="W9" s="260"/>
      <c r="X9" s="260"/>
      <c r="Y9" s="260"/>
      <c r="Z9" s="261"/>
      <c r="AA9" s="255"/>
      <c r="AB9" s="255"/>
      <c r="AC9" s="255"/>
      <c r="AD9" s="255"/>
      <c r="AE9" s="255"/>
      <c r="AF9" s="255"/>
      <c r="AG9" s="221">
        <f>IF(AC9="●",BM9*0.3,BM9)</f>
        <v>0</v>
      </c>
      <c r="AH9" s="222"/>
      <c r="AI9" s="222"/>
      <c r="AJ9" s="223"/>
      <c r="AK9" s="221">
        <f>IF(BV9&gt;20000000,ROUNDDOWN(BU9,0),IF(BV9&gt;10000000,ROUNDDOWN(BT9,0),ROUNDDOWN(BS9,0)))</f>
        <v>0</v>
      </c>
      <c r="AL9" s="222"/>
      <c r="AM9" s="222"/>
      <c r="AN9" s="223"/>
      <c r="AO9" s="221">
        <f>IF(V9+AG9+AK9&lt;0,0,V9+AG9+AK9)</f>
        <v>0</v>
      </c>
      <c r="AP9" s="222"/>
      <c r="AQ9" s="222"/>
      <c r="AR9" s="223"/>
      <c r="AS9" s="221">
        <f t="shared" ref="AS9:AS16" si="0">IF(AE9="●",0,IF(AO9&gt;kiso_3,AO9,IF(AO9&gt;=kiso_2,AO9-ks_kj_2,IF(AO9&gt;=kiso_1,AO9-ks_kj_1,IF(AO9&gt;kiso_0,IF(AO9-ks_kj_0&lt;0,0,AO9-ks_kj_0),0)))))</f>
        <v>0</v>
      </c>
      <c r="AT9" s="222"/>
      <c r="AU9" s="222"/>
      <c r="AV9" s="223"/>
      <c r="AW9" s="221">
        <f t="shared" ref="AW9:AW16" si="1">IF(AE9="●",0,IF(F9=age_2,IF(AO9&gt;kiso_3,AO9,IF(AO9&gt;=kiso_2,AO9-ks_kj_2,IF(AO9&gt;=kiso_1,AO9-ks_kj_1,IF(AO9&gt;kiso_0,IF(AO9-ks_kj_0&lt;0,0,AO9-ks_kj_0),0)))),0))</f>
        <v>0</v>
      </c>
      <c r="AX9" s="222"/>
      <c r="AY9" s="222"/>
      <c r="AZ9" s="223"/>
      <c r="BA9" s="218" t="str">
        <f t="shared" ref="BA9:BA16" si="2">IF(L9&lt;8500000,IF(AA9="●","err",""),"")</f>
        <v/>
      </c>
      <c r="BB9" s="218"/>
      <c r="BC9" s="218" t="str">
        <f t="shared" ref="BC9:BC16" si="3">IF(F9=age_3,IF(AC9="●","err",""),"")</f>
        <v/>
      </c>
      <c r="BD9" s="218"/>
      <c r="BE9" s="218">
        <f t="shared" ref="BE9:BE16" si="4">COUNTIF(AE9,"●")</f>
        <v>0</v>
      </c>
      <c r="BF9" s="218"/>
      <c r="BH9" s="27">
        <f t="shared" ref="BH9:BH16" si="5">IF(L9&gt;550000,1,0)</f>
        <v>0</v>
      </c>
      <c r="BI9" s="27">
        <f t="shared" ref="BI9:BI16" si="6">IF(F9=age_3,IF(Q9&gt;1250000,1,0),IF(Q9&gt;600000,1,0))</f>
        <v>0</v>
      </c>
      <c r="BJ9" s="27">
        <f>IF(BH9+BI9=1,1,0)</f>
        <v>0</v>
      </c>
      <c r="BK9" s="27">
        <f t="shared" ref="BK9:BK16" si="7">IF(AE9&lt;&gt;"●",IF(F9&lt;&gt;age_0,1,0),0)</f>
        <v>0</v>
      </c>
      <c r="BL9" s="27">
        <f t="shared" ref="BL9:BL16" si="8">IF(L9&gt;=ks_10,L9-kj_10,IF(L9&gt;=ks_9,L9*kr_9-kj_9,IF(L9&gt;=ks_8,TRUNC(L9/4,-3)*kr_8-kj_8,IF(L9&gt;=ks_7,TRUNC(L9/4,-3)*kr_7-kj_7,IF(L9&gt;=ks_6,TRUNC(L9/4,-3)*kr_6+kj_6,IF(L9&gt;=ks_5,kj_5,IF(L9&gt;=ks_4,kj_4,IF(L9&gt;=ks_3,kj_3,IF(L9&gt;=ks_2,kj_2,IF(L9&gt;=ks_1,L9-kj_1,IF(L9&gt;=ks_0,0,0)))))))))))</f>
        <v>0</v>
      </c>
      <c r="BM9" s="27">
        <f>IF((BL9-BQ9)&gt;=0,(BL9-BQ9),0)</f>
        <v>0</v>
      </c>
      <c r="BN9" s="27">
        <f>IF(AC9="●",IF((BL9*0.3)&lt;=100000,100000,(BL9*0.3)),BL9)</f>
        <v>0</v>
      </c>
      <c r="BO9" s="27">
        <f t="shared" ref="BO9:BO16" si="9">IF(L9&gt;8500000,IF(AA9="●",IF(L9&gt;=10000000,150000,ROUNDDOWN(((L9-8500000)*0.1),0)),0),0)</f>
        <v>0</v>
      </c>
      <c r="BP9" s="27">
        <f t="shared" ref="BP9:BP16" si="10">IF(BN9&gt;0,IF(AK9&gt;0,IF(IF(BN9&gt;100000,100000,BN9)+IF(AK9&gt;100000,100000,AK9)&gt;100000,IF(BN9&gt;100000,100000,BN9)+IF(AK9&gt;100000,100000,AK9)-100000,0),0),0)</f>
        <v>0</v>
      </c>
      <c r="BQ9" s="27">
        <f>BO9+BP9</f>
        <v>0</v>
      </c>
      <c r="BR9" s="27">
        <f t="shared" ref="BR9:BR16" si="11">IF(F9=age_3,IF(AK9&gt;=150000,AO9-150000,AO9-AK9),AO9)</f>
        <v>0</v>
      </c>
      <c r="BS9" s="27">
        <f t="shared" ref="BS9:BS16" si="12">IF(F9=age_0,0,IF(F9=age_3,IF(Q9&gt;ns_65_4,Q9-nk1_65_4,IF(Q9&gt;ns_65_3,Q9*nr_65_3-nk1_65_3,IF(Q9&gt;ns_65_2,Q9*nr_65_2-nk1_65_2,IF(Q9&gt;ns_65_1,Q9*nr_65_1-nk1_65_1,IF(Q9&gt;=nk1_65_0,Q9-nk1_65_0,0))))),IF(Q9&gt;ns_64_4,Q9-nk1_64_4,IF(Q9&gt;ns_64_3,Q9*nr_64_3-nk1_64_3,IF(Q9&gt;ns_64_2,Q9*nr_64_2-nk1_64_2,IF(Q9&gt;ns_64_1,Q9*nr_64_1-nk1_64_1,IF(Q9&gt;=nk1_64_0,Q9-nk1_64_0,0)))))))</f>
        <v>0</v>
      </c>
      <c r="BT9" s="27">
        <f t="shared" ref="BT9:BT16" si="13">IF(F9=age_0,0,IF(F9=age_3,IF(Q9&gt;ns_65_4,Q9-nk2_65_4,IF(Q9&gt;ns_65_3,Q9*nr_65_3-nk2_65_3,IF(Q9&gt;ns_65_2,Q9*nr_65_2-nk2_65_2,IF(Q9&gt;ns_65_1,Q9*nr_65_1-nk2_65_1,IF(Q9&gt;=nk2_65_0,Q9-nk2_65_0,0))))),IF(Q9&gt;ns_64_4,Q9-nk2_64_4,IF(Q9&gt;ns_64_3,Q9*nr_64_3-nk2_64_3,IF(Q9&gt;ns_64_2,Q9*nr_64_2-nk2_64_2,IF(Q9&gt;ns_64_1,Q9*nr_64_1-nk2_64_1,IF(Q9&gt;=nk2_64_0,Q9-nk2_64_0,0)))))))</f>
        <v>0</v>
      </c>
      <c r="BU9" s="27">
        <f t="shared" ref="BU9:BU16" si="14">IF(F9=age_0,0,IF(F9=age_3,IF(Q9&gt;ns_65_4,Q9-nk3_65_4,IF(Q9&gt;ns_65_3,Q9*nr_65_3-nk3_65_3,IF(Q9&gt;ns_65_2,Q9*nr_65_2-nk3_65_2,IF(Q9&gt;ns_65_1,Q9*nr_65_1-nk3_65_1,IF(Q9&gt;=nk3_65_0,Q9-nk3_65_0,0))))),IF(Q9&gt;ns_64_4,Q9-nk3_64_4,IF(Q9&gt;ns_64_3,Q9*nr_64_3-nk3_64_3,IF(Q9&gt;ns_64_2,Q9*nr_64_2-nk3_64_2,IF(Q9&gt;ns_64_1,Q9*nr_64_1-nk3_64_1,IF(Q9&gt;=nk3_64_0,Q9-nk3_64_0,0)))))))</f>
        <v>0</v>
      </c>
      <c r="BV9" s="27">
        <f t="shared" ref="BV9:BV16" si="15">BL9+V9</f>
        <v>0</v>
      </c>
      <c r="BW9" s="27" t="str">
        <f t="shared" ref="BW9:BW16" si="16">IF(F9=age_0,"",IF(AE9="",TRUNC(AS9*ir_syt),0))</f>
        <v/>
      </c>
      <c r="BX9" s="27" t="str">
        <f t="shared" ref="BX9:BX16" si="17">IF(F9=age_0,"",IF(AE9="",ir_kin,0))</f>
        <v/>
      </c>
      <c r="BY9" s="27"/>
      <c r="BZ9" s="27" t="str">
        <f t="shared" ref="BZ9:BZ16" si="18">IF(F9=age_0,"",IF(AE9="",TRUNC(AS9*si_syt),0))</f>
        <v/>
      </c>
      <c r="CA9" s="27" t="str">
        <f t="shared" ref="CA9:CA16" si="19">IF(F9=age_0,"",IF(AE9="",si_kin,0))</f>
        <v/>
      </c>
      <c r="CB9" s="27"/>
      <c r="CC9" s="27" t="str">
        <f t="shared" ref="CC9:CC16" si="20">IF(F9=age_2,IF(AE9="",TRUNC(AS9*kg_syt),0),"")</f>
        <v/>
      </c>
      <c r="CD9" s="28" t="str">
        <f t="shared" ref="CD9:CD16" si="21">IF(F9=age_2,IF(AE9="",kg_kin,0),"")</f>
        <v/>
      </c>
      <c r="CE9" s="27"/>
      <c r="CF9" s="61"/>
      <c r="CG9" s="2"/>
      <c r="CH9" s="54">
        <v>5</v>
      </c>
      <c r="CI9" s="16">
        <v>1624000</v>
      </c>
      <c r="CJ9" s="17"/>
      <c r="CK9" s="18">
        <v>1074000</v>
      </c>
      <c r="CM9" s="49"/>
      <c r="CO9" s="274">
        <v>1624000</v>
      </c>
      <c r="CP9" s="275"/>
      <c r="CQ9" s="276"/>
      <c r="CR9" s="277">
        <v>1627999</v>
      </c>
      <c r="CS9" s="275"/>
      <c r="CT9" s="276"/>
      <c r="CU9" s="68"/>
      <c r="CV9" s="69"/>
      <c r="CW9" s="69"/>
      <c r="CX9" s="69"/>
      <c r="CY9" s="69"/>
      <c r="CZ9" s="69"/>
      <c r="DA9" s="69"/>
      <c r="DB9" s="69"/>
      <c r="DC9" s="69"/>
      <c r="DD9" s="71" t="s">
        <v>95</v>
      </c>
      <c r="DF9" s="67"/>
      <c r="DG9" s="67"/>
      <c r="DH9" s="67"/>
      <c r="DI9" s="67"/>
      <c r="DJ9" s="67"/>
      <c r="DK9" s="67"/>
      <c r="DS9" s="53"/>
      <c r="DY9" s="34"/>
      <c r="DZ9" s="34"/>
      <c r="EA9" s="34"/>
    </row>
    <row r="10" spans="1:131" ht="18.75" customHeight="1">
      <c r="A10" s="154" t="s">
        <v>44</v>
      </c>
      <c r="B10" s="256"/>
      <c r="C10" s="257"/>
      <c r="D10" s="257"/>
      <c r="E10" s="258"/>
      <c r="F10" s="255"/>
      <c r="G10" s="255"/>
      <c r="H10" s="255"/>
      <c r="I10" s="255"/>
      <c r="J10" s="255"/>
      <c r="K10" s="255"/>
      <c r="L10" s="259"/>
      <c r="M10" s="260"/>
      <c r="N10" s="260"/>
      <c r="O10" s="260"/>
      <c r="P10" s="261"/>
      <c r="Q10" s="259"/>
      <c r="R10" s="260"/>
      <c r="S10" s="260"/>
      <c r="T10" s="260"/>
      <c r="U10" s="261"/>
      <c r="V10" s="259"/>
      <c r="W10" s="260"/>
      <c r="X10" s="260"/>
      <c r="Y10" s="260"/>
      <c r="Z10" s="261"/>
      <c r="AA10" s="255"/>
      <c r="AB10" s="255"/>
      <c r="AC10" s="255"/>
      <c r="AD10" s="255"/>
      <c r="AE10" s="255"/>
      <c r="AF10" s="255"/>
      <c r="AG10" s="221">
        <f t="shared" ref="AG10:AG16" si="22">IF(AC10="●",BM10*0.3,BM10)</f>
        <v>0</v>
      </c>
      <c r="AH10" s="222"/>
      <c r="AI10" s="222"/>
      <c r="AJ10" s="223"/>
      <c r="AK10" s="221">
        <f>IF(BV10&gt;20000000,ROUNDDOWN(BU10,0),IF(BV10&gt;10000000,ROUNDDOWN(BT10,0),ROUNDDOWN(BS10,0)))</f>
        <v>0</v>
      </c>
      <c r="AL10" s="222"/>
      <c r="AM10" s="222"/>
      <c r="AN10" s="223"/>
      <c r="AO10" s="221">
        <f t="shared" ref="AO10:AO16" si="23">IF(V10+AG10+AK10&lt;0,0,V10+AG10+AK10)</f>
        <v>0</v>
      </c>
      <c r="AP10" s="222"/>
      <c r="AQ10" s="222"/>
      <c r="AR10" s="223"/>
      <c r="AS10" s="221">
        <f t="shared" si="0"/>
        <v>0</v>
      </c>
      <c r="AT10" s="222"/>
      <c r="AU10" s="222"/>
      <c r="AV10" s="223"/>
      <c r="AW10" s="221">
        <f t="shared" si="1"/>
        <v>0</v>
      </c>
      <c r="AX10" s="222"/>
      <c r="AY10" s="222"/>
      <c r="AZ10" s="223"/>
      <c r="BA10" s="218" t="str">
        <f t="shared" si="2"/>
        <v/>
      </c>
      <c r="BB10" s="218"/>
      <c r="BC10" s="218" t="str">
        <f t="shared" si="3"/>
        <v/>
      </c>
      <c r="BD10" s="218"/>
      <c r="BE10" s="218">
        <f t="shared" si="4"/>
        <v>0</v>
      </c>
      <c r="BF10" s="218"/>
      <c r="BH10" s="27">
        <f t="shared" si="5"/>
        <v>0</v>
      </c>
      <c r="BI10" s="27">
        <f t="shared" si="6"/>
        <v>0</v>
      </c>
      <c r="BJ10" s="27">
        <f t="shared" ref="BJ10:BJ16" si="24">IF(BH10+BI10=1,1,0)</f>
        <v>0</v>
      </c>
      <c r="BK10" s="27">
        <f t="shared" si="7"/>
        <v>0</v>
      </c>
      <c r="BL10" s="27">
        <f t="shared" si="8"/>
        <v>0</v>
      </c>
      <c r="BM10" s="27">
        <f t="shared" ref="BM10:BM16" si="25">IF((BL10-BQ10)&gt;=0,(BL10-BQ10),0)</f>
        <v>0</v>
      </c>
      <c r="BN10" s="27">
        <f t="shared" ref="BN10:BN16" si="26">IF(AC10="●",IF((BL10*0.3)&lt;=100000,100000,(BL10*0.3)),BL10)</f>
        <v>0</v>
      </c>
      <c r="BO10" s="27">
        <f t="shared" si="9"/>
        <v>0</v>
      </c>
      <c r="BP10" s="27">
        <f t="shared" si="10"/>
        <v>0</v>
      </c>
      <c r="BQ10" s="27">
        <f t="shared" ref="BQ10:BQ16" si="27">BO10+BP10</f>
        <v>0</v>
      </c>
      <c r="BR10" s="27">
        <f t="shared" si="11"/>
        <v>0</v>
      </c>
      <c r="BS10" s="27">
        <f t="shared" si="12"/>
        <v>0</v>
      </c>
      <c r="BT10" s="27">
        <f t="shared" si="13"/>
        <v>0</v>
      </c>
      <c r="BU10" s="27">
        <f t="shared" si="14"/>
        <v>0</v>
      </c>
      <c r="BV10" s="27">
        <f t="shared" si="15"/>
        <v>0</v>
      </c>
      <c r="BW10" s="27" t="str">
        <f t="shared" si="16"/>
        <v/>
      </c>
      <c r="BX10" s="27" t="str">
        <f t="shared" si="17"/>
        <v/>
      </c>
      <c r="BY10" s="27"/>
      <c r="BZ10" s="27" t="str">
        <f t="shared" si="18"/>
        <v/>
      </c>
      <c r="CA10" s="27" t="str">
        <f t="shared" si="19"/>
        <v/>
      </c>
      <c r="CB10" s="27"/>
      <c r="CC10" s="27" t="str">
        <f t="shared" si="20"/>
        <v/>
      </c>
      <c r="CD10" s="28" t="str">
        <f t="shared" si="21"/>
        <v/>
      </c>
      <c r="CE10" s="27"/>
      <c r="CF10" s="62"/>
      <c r="CG10" s="7" t="s">
        <v>13</v>
      </c>
      <c r="CH10" s="54">
        <v>6</v>
      </c>
      <c r="CI10" s="16">
        <v>1628000</v>
      </c>
      <c r="CJ10" s="17">
        <v>2.4</v>
      </c>
      <c r="CK10" s="18">
        <v>100000</v>
      </c>
      <c r="CM10" s="49"/>
      <c r="CO10" s="274">
        <v>1628000</v>
      </c>
      <c r="CP10" s="275"/>
      <c r="CQ10" s="276"/>
      <c r="CR10" s="303">
        <v>1799999</v>
      </c>
      <c r="CS10" s="304"/>
      <c r="CT10" s="305"/>
      <c r="CU10" s="72" t="s">
        <v>96</v>
      </c>
      <c r="CV10" s="73"/>
      <c r="CW10" s="73"/>
      <c r="CX10" s="73"/>
      <c r="CY10" s="73"/>
      <c r="CZ10" s="73"/>
      <c r="DA10" s="73"/>
      <c r="DB10" s="74"/>
      <c r="DC10" s="72"/>
      <c r="DD10" s="75" t="s">
        <v>97</v>
      </c>
      <c r="DG10" s="100"/>
      <c r="DZ10" s="34"/>
      <c r="EA10" s="34"/>
    </row>
    <row r="11" spans="1:131" ht="18.75" customHeight="1">
      <c r="A11" s="154" t="s">
        <v>0</v>
      </c>
      <c r="B11" s="256"/>
      <c r="C11" s="257"/>
      <c r="D11" s="257"/>
      <c r="E11" s="258"/>
      <c r="F11" s="255"/>
      <c r="G11" s="255"/>
      <c r="H11" s="255"/>
      <c r="I11" s="255"/>
      <c r="J11" s="255"/>
      <c r="K11" s="255"/>
      <c r="L11" s="259"/>
      <c r="M11" s="260"/>
      <c r="N11" s="260"/>
      <c r="O11" s="260"/>
      <c r="P11" s="261"/>
      <c r="Q11" s="259"/>
      <c r="R11" s="260"/>
      <c r="S11" s="260"/>
      <c r="T11" s="260"/>
      <c r="U11" s="261"/>
      <c r="V11" s="259"/>
      <c r="W11" s="260"/>
      <c r="X11" s="260"/>
      <c r="Y11" s="260"/>
      <c r="Z11" s="261"/>
      <c r="AA11" s="255"/>
      <c r="AB11" s="255"/>
      <c r="AC11" s="255"/>
      <c r="AD11" s="255"/>
      <c r="AE11" s="255"/>
      <c r="AF11" s="255"/>
      <c r="AG11" s="221">
        <f t="shared" si="22"/>
        <v>0</v>
      </c>
      <c r="AH11" s="222"/>
      <c r="AI11" s="222"/>
      <c r="AJ11" s="223"/>
      <c r="AK11" s="221">
        <f t="shared" ref="AK11:AK16" si="28">IF(BV11&gt;20000000,ROUNDDOWN(BU11,0),IF(BV11&gt;10000000,ROUNDDOWN(BT11,0),ROUNDDOWN(BS11,0)))</f>
        <v>0</v>
      </c>
      <c r="AL11" s="222"/>
      <c r="AM11" s="222"/>
      <c r="AN11" s="223"/>
      <c r="AO11" s="221">
        <f t="shared" si="23"/>
        <v>0</v>
      </c>
      <c r="AP11" s="222"/>
      <c r="AQ11" s="222"/>
      <c r="AR11" s="223"/>
      <c r="AS11" s="221">
        <f t="shared" si="0"/>
        <v>0</v>
      </c>
      <c r="AT11" s="222"/>
      <c r="AU11" s="222"/>
      <c r="AV11" s="223"/>
      <c r="AW11" s="221">
        <f t="shared" si="1"/>
        <v>0</v>
      </c>
      <c r="AX11" s="222"/>
      <c r="AY11" s="222"/>
      <c r="AZ11" s="223"/>
      <c r="BA11" s="218" t="str">
        <f t="shared" si="2"/>
        <v/>
      </c>
      <c r="BB11" s="218"/>
      <c r="BC11" s="218" t="str">
        <f t="shared" si="3"/>
        <v/>
      </c>
      <c r="BD11" s="218"/>
      <c r="BE11" s="218">
        <f t="shared" si="4"/>
        <v>0</v>
      </c>
      <c r="BF11" s="218"/>
      <c r="BH11" s="27">
        <f t="shared" si="5"/>
        <v>0</v>
      </c>
      <c r="BI11" s="27">
        <f t="shared" si="6"/>
        <v>0</v>
      </c>
      <c r="BJ11" s="27">
        <f t="shared" si="24"/>
        <v>0</v>
      </c>
      <c r="BK11" s="27">
        <f t="shared" si="7"/>
        <v>0</v>
      </c>
      <c r="BL11" s="27">
        <f t="shared" si="8"/>
        <v>0</v>
      </c>
      <c r="BM11" s="27">
        <f t="shared" si="25"/>
        <v>0</v>
      </c>
      <c r="BN11" s="27">
        <f t="shared" si="26"/>
        <v>0</v>
      </c>
      <c r="BO11" s="27">
        <f t="shared" si="9"/>
        <v>0</v>
      </c>
      <c r="BP11" s="27">
        <f t="shared" si="10"/>
        <v>0</v>
      </c>
      <c r="BQ11" s="27">
        <f t="shared" si="27"/>
        <v>0</v>
      </c>
      <c r="BR11" s="27">
        <f t="shared" si="11"/>
        <v>0</v>
      </c>
      <c r="BS11" s="27">
        <f t="shared" si="12"/>
        <v>0</v>
      </c>
      <c r="BT11" s="27">
        <f t="shared" si="13"/>
        <v>0</v>
      </c>
      <c r="BU11" s="27">
        <f t="shared" si="14"/>
        <v>0</v>
      </c>
      <c r="BV11" s="27">
        <f t="shared" si="15"/>
        <v>0</v>
      </c>
      <c r="BW11" s="27" t="str">
        <f t="shared" si="16"/>
        <v/>
      </c>
      <c r="BX11" s="27" t="str">
        <f t="shared" si="17"/>
        <v/>
      </c>
      <c r="BY11" s="27"/>
      <c r="BZ11" s="27" t="str">
        <f t="shared" si="18"/>
        <v/>
      </c>
      <c r="CA11" s="27" t="str">
        <f t="shared" si="19"/>
        <v/>
      </c>
      <c r="CB11" s="27"/>
      <c r="CC11" s="27" t="str">
        <f t="shared" si="20"/>
        <v/>
      </c>
      <c r="CD11" s="28" t="str">
        <f t="shared" si="21"/>
        <v/>
      </c>
      <c r="CE11" s="27"/>
      <c r="CF11" s="62"/>
      <c r="CG11" s="7" t="s">
        <v>41</v>
      </c>
      <c r="CH11" s="54">
        <v>7</v>
      </c>
      <c r="CI11" s="16">
        <v>1800000</v>
      </c>
      <c r="CJ11" s="17">
        <v>2.8</v>
      </c>
      <c r="CK11" s="18">
        <v>80000</v>
      </c>
      <c r="CM11" s="49"/>
      <c r="CO11" s="274">
        <v>1800000</v>
      </c>
      <c r="CP11" s="275"/>
      <c r="CQ11" s="276"/>
      <c r="CR11" s="300">
        <v>3599999</v>
      </c>
      <c r="CS11" s="301"/>
      <c r="CT11" s="302"/>
      <c r="CU11" s="76" t="s">
        <v>98</v>
      </c>
      <c r="CV11" s="77"/>
      <c r="CW11" s="77"/>
      <c r="CX11" s="77"/>
      <c r="CY11" s="77"/>
      <c r="CZ11" s="77"/>
      <c r="DA11" s="77"/>
      <c r="DB11" s="78"/>
      <c r="DC11" s="68"/>
      <c r="DD11" s="71" t="s">
        <v>99</v>
      </c>
      <c r="DY11" s="34"/>
    </row>
    <row r="12" spans="1:131" ht="18.75" customHeight="1">
      <c r="A12" s="154" t="s">
        <v>47</v>
      </c>
      <c r="B12" s="256"/>
      <c r="C12" s="257"/>
      <c r="D12" s="257"/>
      <c r="E12" s="258"/>
      <c r="F12" s="255"/>
      <c r="G12" s="255"/>
      <c r="H12" s="255"/>
      <c r="I12" s="255"/>
      <c r="J12" s="255"/>
      <c r="K12" s="255"/>
      <c r="L12" s="259"/>
      <c r="M12" s="260"/>
      <c r="N12" s="260"/>
      <c r="O12" s="260"/>
      <c r="P12" s="261"/>
      <c r="Q12" s="259"/>
      <c r="R12" s="260"/>
      <c r="S12" s="260"/>
      <c r="T12" s="260"/>
      <c r="U12" s="261"/>
      <c r="V12" s="259"/>
      <c r="W12" s="260"/>
      <c r="X12" s="260"/>
      <c r="Y12" s="260"/>
      <c r="Z12" s="261"/>
      <c r="AA12" s="255"/>
      <c r="AB12" s="255"/>
      <c r="AC12" s="255"/>
      <c r="AD12" s="255"/>
      <c r="AE12" s="255"/>
      <c r="AF12" s="255"/>
      <c r="AG12" s="221">
        <f t="shared" si="22"/>
        <v>0</v>
      </c>
      <c r="AH12" s="222"/>
      <c r="AI12" s="222"/>
      <c r="AJ12" s="223"/>
      <c r="AK12" s="221">
        <f t="shared" si="28"/>
        <v>0</v>
      </c>
      <c r="AL12" s="222"/>
      <c r="AM12" s="222"/>
      <c r="AN12" s="223"/>
      <c r="AO12" s="221">
        <f t="shared" si="23"/>
        <v>0</v>
      </c>
      <c r="AP12" s="222"/>
      <c r="AQ12" s="222"/>
      <c r="AR12" s="223"/>
      <c r="AS12" s="221">
        <f t="shared" si="0"/>
        <v>0</v>
      </c>
      <c r="AT12" s="222"/>
      <c r="AU12" s="222"/>
      <c r="AV12" s="223"/>
      <c r="AW12" s="221">
        <f t="shared" si="1"/>
        <v>0</v>
      </c>
      <c r="AX12" s="222"/>
      <c r="AY12" s="222"/>
      <c r="AZ12" s="223"/>
      <c r="BA12" s="218" t="str">
        <f t="shared" si="2"/>
        <v/>
      </c>
      <c r="BB12" s="218"/>
      <c r="BC12" s="218" t="str">
        <f t="shared" si="3"/>
        <v/>
      </c>
      <c r="BD12" s="218"/>
      <c r="BE12" s="218">
        <f t="shared" si="4"/>
        <v>0</v>
      </c>
      <c r="BF12" s="218"/>
      <c r="BH12" s="27">
        <f t="shared" si="5"/>
        <v>0</v>
      </c>
      <c r="BI12" s="27">
        <f t="shared" si="6"/>
        <v>0</v>
      </c>
      <c r="BJ12" s="27">
        <f t="shared" si="24"/>
        <v>0</v>
      </c>
      <c r="BK12" s="27">
        <f t="shared" si="7"/>
        <v>0</v>
      </c>
      <c r="BL12" s="27">
        <f t="shared" si="8"/>
        <v>0</v>
      </c>
      <c r="BM12" s="27">
        <f t="shared" si="25"/>
        <v>0</v>
      </c>
      <c r="BN12" s="27">
        <f t="shared" si="26"/>
        <v>0</v>
      </c>
      <c r="BO12" s="27">
        <f t="shared" si="9"/>
        <v>0</v>
      </c>
      <c r="BP12" s="27">
        <f t="shared" si="10"/>
        <v>0</v>
      </c>
      <c r="BQ12" s="27">
        <f t="shared" si="27"/>
        <v>0</v>
      </c>
      <c r="BR12" s="27">
        <f t="shared" si="11"/>
        <v>0</v>
      </c>
      <c r="BS12" s="27">
        <f t="shared" si="12"/>
        <v>0</v>
      </c>
      <c r="BT12" s="27">
        <f t="shared" si="13"/>
        <v>0</v>
      </c>
      <c r="BU12" s="27">
        <f t="shared" si="14"/>
        <v>0</v>
      </c>
      <c r="BV12" s="27">
        <f t="shared" si="15"/>
        <v>0</v>
      </c>
      <c r="BW12" s="27" t="str">
        <f t="shared" si="16"/>
        <v/>
      </c>
      <c r="BX12" s="27" t="str">
        <f t="shared" si="17"/>
        <v/>
      </c>
      <c r="BY12" s="27"/>
      <c r="BZ12" s="27" t="str">
        <f t="shared" si="18"/>
        <v/>
      </c>
      <c r="CA12" s="27" t="str">
        <f t="shared" si="19"/>
        <v/>
      </c>
      <c r="CB12" s="27"/>
      <c r="CC12" s="27" t="str">
        <f t="shared" si="20"/>
        <v/>
      </c>
      <c r="CD12" s="28" t="str">
        <f t="shared" si="21"/>
        <v/>
      </c>
      <c r="CE12" s="27"/>
      <c r="CF12" s="62"/>
      <c r="CG12" s="7" t="s">
        <v>43</v>
      </c>
      <c r="CH12" s="54">
        <v>8</v>
      </c>
      <c r="CI12" s="16">
        <v>3600000</v>
      </c>
      <c r="CJ12" s="17">
        <v>3.2</v>
      </c>
      <c r="CK12" s="18">
        <v>440000</v>
      </c>
      <c r="CM12" s="49"/>
      <c r="CO12" s="274">
        <v>3600000</v>
      </c>
      <c r="CP12" s="275"/>
      <c r="CQ12" s="276"/>
      <c r="CR12" s="297">
        <v>6599999</v>
      </c>
      <c r="CS12" s="298"/>
      <c r="CT12" s="299"/>
      <c r="CU12" s="79" t="s">
        <v>100</v>
      </c>
      <c r="CV12" s="80"/>
      <c r="CW12" s="80"/>
      <c r="CX12" s="80"/>
      <c r="CY12" s="80"/>
      <c r="CZ12" s="80"/>
      <c r="DA12" s="80"/>
      <c r="DB12" s="81"/>
      <c r="DC12" s="79"/>
      <c r="DD12" s="82" t="s">
        <v>101</v>
      </c>
      <c r="DY12" s="34"/>
    </row>
    <row r="13" spans="1:131" ht="18.75" customHeight="1">
      <c r="A13" s="154" t="s">
        <v>49</v>
      </c>
      <c r="B13" s="256"/>
      <c r="C13" s="257"/>
      <c r="D13" s="257"/>
      <c r="E13" s="258"/>
      <c r="F13" s="255"/>
      <c r="G13" s="255"/>
      <c r="H13" s="255"/>
      <c r="I13" s="255"/>
      <c r="J13" s="255"/>
      <c r="K13" s="255"/>
      <c r="L13" s="259"/>
      <c r="M13" s="260"/>
      <c r="N13" s="260"/>
      <c r="O13" s="260"/>
      <c r="P13" s="261"/>
      <c r="Q13" s="259"/>
      <c r="R13" s="260"/>
      <c r="S13" s="260"/>
      <c r="T13" s="260"/>
      <c r="U13" s="261"/>
      <c r="V13" s="259"/>
      <c r="W13" s="260"/>
      <c r="X13" s="260"/>
      <c r="Y13" s="260"/>
      <c r="Z13" s="261"/>
      <c r="AA13" s="255"/>
      <c r="AB13" s="255"/>
      <c r="AC13" s="255"/>
      <c r="AD13" s="255"/>
      <c r="AE13" s="255"/>
      <c r="AF13" s="255"/>
      <c r="AG13" s="221">
        <f t="shared" si="22"/>
        <v>0</v>
      </c>
      <c r="AH13" s="222"/>
      <c r="AI13" s="222"/>
      <c r="AJ13" s="223"/>
      <c r="AK13" s="221">
        <f t="shared" si="28"/>
        <v>0</v>
      </c>
      <c r="AL13" s="222"/>
      <c r="AM13" s="222"/>
      <c r="AN13" s="223"/>
      <c r="AO13" s="221">
        <f t="shared" si="23"/>
        <v>0</v>
      </c>
      <c r="AP13" s="222"/>
      <c r="AQ13" s="222"/>
      <c r="AR13" s="223"/>
      <c r="AS13" s="221">
        <f t="shared" si="0"/>
        <v>0</v>
      </c>
      <c r="AT13" s="222"/>
      <c r="AU13" s="222"/>
      <c r="AV13" s="223"/>
      <c r="AW13" s="221">
        <f t="shared" si="1"/>
        <v>0</v>
      </c>
      <c r="AX13" s="222"/>
      <c r="AY13" s="222"/>
      <c r="AZ13" s="223"/>
      <c r="BA13" s="218" t="str">
        <f t="shared" si="2"/>
        <v/>
      </c>
      <c r="BB13" s="218"/>
      <c r="BC13" s="218" t="str">
        <f t="shared" si="3"/>
        <v/>
      </c>
      <c r="BD13" s="218"/>
      <c r="BE13" s="218">
        <f t="shared" si="4"/>
        <v>0</v>
      </c>
      <c r="BF13" s="218"/>
      <c r="BH13" s="27">
        <f t="shared" si="5"/>
        <v>0</v>
      </c>
      <c r="BI13" s="27">
        <f t="shared" si="6"/>
        <v>0</v>
      </c>
      <c r="BJ13" s="27">
        <f t="shared" si="24"/>
        <v>0</v>
      </c>
      <c r="BK13" s="27">
        <f t="shared" si="7"/>
        <v>0</v>
      </c>
      <c r="BL13" s="27">
        <f t="shared" si="8"/>
        <v>0</v>
      </c>
      <c r="BM13" s="27">
        <f t="shared" si="25"/>
        <v>0</v>
      </c>
      <c r="BN13" s="27">
        <f t="shared" si="26"/>
        <v>0</v>
      </c>
      <c r="BO13" s="27">
        <f t="shared" si="9"/>
        <v>0</v>
      </c>
      <c r="BP13" s="27">
        <f t="shared" si="10"/>
        <v>0</v>
      </c>
      <c r="BQ13" s="27">
        <f t="shared" si="27"/>
        <v>0</v>
      </c>
      <c r="BR13" s="27">
        <f>IF(F13=age_3,IF(AK13&gt;=150000,AO13-150000,AO13-AK13),AO13)</f>
        <v>0</v>
      </c>
      <c r="BS13" s="27">
        <f t="shared" si="12"/>
        <v>0</v>
      </c>
      <c r="BT13" s="27">
        <f t="shared" si="13"/>
        <v>0</v>
      </c>
      <c r="BU13" s="27">
        <f t="shared" si="14"/>
        <v>0</v>
      </c>
      <c r="BV13" s="27">
        <f t="shared" si="15"/>
        <v>0</v>
      </c>
      <c r="BW13" s="27" t="str">
        <f t="shared" si="16"/>
        <v/>
      </c>
      <c r="BX13" s="27" t="str">
        <f t="shared" si="17"/>
        <v/>
      </c>
      <c r="BY13" s="27"/>
      <c r="BZ13" s="27" t="str">
        <f t="shared" si="18"/>
        <v/>
      </c>
      <c r="CA13" s="27" t="str">
        <f t="shared" si="19"/>
        <v/>
      </c>
      <c r="CB13" s="27"/>
      <c r="CC13" s="27" t="str">
        <f t="shared" si="20"/>
        <v/>
      </c>
      <c r="CD13" s="28" t="str">
        <f t="shared" si="21"/>
        <v/>
      </c>
      <c r="CE13" s="27"/>
      <c r="CF13" s="62"/>
      <c r="CG13" s="7" t="s">
        <v>45</v>
      </c>
      <c r="CH13" s="54">
        <v>9</v>
      </c>
      <c r="CI13" s="16">
        <v>6600000</v>
      </c>
      <c r="CJ13" s="17">
        <v>0.9</v>
      </c>
      <c r="CK13" s="18">
        <v>1100000</v>
      </c>
      <c r="CM13" s="49"/>
      <c r="CO13" s="274">
        <v>6600000</v>
      </c>
      <c r="CP13" s="275"/>
      <c r="CQ13" s="276"/>
      <c r="CR13" s="277">
        <v>8499999</v>
      </c>
      <c r="CS13" s="275"/>
      <c r="CT13" s="276"/>
      <c r="CU13" s="68"/>
      <c r="CV13" s="69"/>
      <c r="CW13" s="69"/>
      <c r="CX13" s="69"/>
      <c r="CY13" s="69"/>
      <c r="CZ13" s="69"/>
      <c r="DA13" s="69"/>
      <c r="DB13" s="69"/>
      <c r="DC13" s="69"/>
      <c r="DD13" s="71" t="s">
        <v>102</v>
      </c>
      <c r="DY13" s="34"/>
    </row>
    <row r="14" spans="1:131" ht="18.75" customHeight="1">
      <c r="A14" s="154" t="s">
        <v>51</v>
      </c>
      <c r="B14" s="256"/>
      <c r="C14" s="257"/>
      <c r="D14" s="257"/>
      <c r="E14" s="258"/>
      <c r="F14" s="255"/>
      <c r="G14" s="255"/>
      <c r="H14" s="255"/>
      <c r="I14" s="255"/>
      <c r="J14" s="255"/>
      <c r="K14" s="255"/>
      <c r="L14" s="259"/>
      <c r="M14" s="260"/>
      <c r="N14" s="260"/>
      <c r="O14" s="260"/>
      <c r="P14" s="261"/>
      <c r="Q14" s="259"/>
      <c r="R14" s="260"/>
      <c r="S14" s="260"/>
      <c r="T14" s="260"/>
      <c r="U14" s="261"/>
      <c r="V14" s="259"/>
      <c r="W14" s="260"/>
      <c r="X14" s="260"/>
      <c r="Y14" s="260"/>
      <c r="Z14" s="261"/>
      <c r="AA14" s="255"/>
      <c r="AB14" s="255"/>
      <c r="AC14" s="255"/>
      <c r="AD14" s="255"/>
      <c r="AE14" s="255"/>
      <c r="AF14" s="255"/>
      <c r="AG14" s="221">
        <f t="shared" si="22"/>
        <v>0</v>
      </c>
      <c r="AH14" s="222"/>
      <c r="AI14" s="222"/>
      <c r="AJ14" s="223"/>
      <c r="AK14" s="221">
        <f t="shared" si="28"/>
        <v>0</v>
      </c>
      <c r="AL14" s="222"/>
      <c r="AM14" s="222"/>
      <c r="AN14" s="223"/>
      <c r="AO14" s="221">
        <f t="shared" si="23"/>
        <v>0</v>
      </c>
      <c r="AP14" s="222"/>
      <c r="AQ14" s="222"/>
      <c r="AR14" s="223"/>
      <c r="AS14" s="221">
        <f t="shared" si="0"/>
        <v>0</v>
      </c>
      <c r="AT14" s="222"/>
      <c r="AU14" s="222"/>
      <c r="AV14" s="223"/>
      <c r="AW14" s="221">
        <f t="shared" si="1"/>
        <v>0</v>
      </c>
      <c r="AX14" s="222"/>
      <c r="AY14" s="222"/>
      <c r="AZ14" s="223"/>
      <c r="BA14" s="218" t="str">
        <f t="shared" si="2"/>
        <v/>
      </c>
      <c r="BB14" s="218"/>
      <c r="BC14" s="218" t="str">
        <f t="shared" si="3"/>
        <v/>
      </c>
      <c r="BD14" s="218"/>
      <c r="BE14" s="218">
        <f t="shared" si="4"/>
        <v>0</v>
      </c>
      <c r="BF14" s="218"/>
      <c r="BH14" s="27">
        <f t="shared" si="5"/>
        <v>0</v>
      </c>
      <c r="BI14" s="27">
        <f t="shared" si="6"/>
        <v>0</v>
      </c>
      <c r="BJ14" s="27">
        <f t="shared" si="24"/>
        <v>0</v>
      </c>
      <c r="BK14" s="27">
        <f t="shared" si="7"/>
        <v>0</v>
      </c>
      <c r="BL14" s="27">
        <f t="shared" si="8"/>
        <v>0</v>
      </c>
      <c r="BM14" s="27">
        <f t="shared" si="25"/>
        <v>0</v>
      </c>
      <c r="BN14" s="27">
        <f t="shared" si="26"/>
        <v>0</v>
      </c>
      <c r="BO14" s="27">
        <f t="shared" si="9"/>
        <v>0</v>
      </c>
      <c r="BP14" s="27">
        <f t="shared" si="10"/>
        <v>0</v>
      </c>
      <c r="BQ14" s="27">
        <f t="shared" si="27"/>
        <v>0</v>
      </c>
      <c r="BR14" s="27">
        <f t="shared" si="11"/>
        <v>0</v>
      </c>
      <c r="BS14" s="27">
        <f t="shared" si="12"/>
        <v>0</v>
      </c>
      <c r="BT14" s="27">
        <f t="shared" si="13"/>
        <v>0</v>
      </c>
      <c r="BU14" s="27">
        <f t="shared" si="14"/>
        <v>0</v>
      </c>
      <c r="BV14" s="27">
        <f t="shared" si="15"/>
        <v>0</v>
      </c>
      <c r="BW14" s="27" t="str">
        <f t="shared" si="16"/>
        <v/>
      </c>
      <c r="BX14" s="27" t="str">
        <f t="shared" si="17"/>
        <v/>
      </c>
      <c r="BY14" s="27"/>
      <c r="BZ14" s="27" t="str">
        <f t="shared" si="18"/>
        <v/>
      </c>
      <c r="CA14" s="27" t="str">
        <f t="shared" si="19"/>
        <v/>
      </c>
      <c r="CB14" s="27"/>
      <c r="CC14" s="27" t="str">
        <f t="shared" si="20"/>
        <v/>
      </c>
      <c r="CD14" s="28" t="str">
        <f t="shared" si="21"/>
        <v/>
      </c>
      <c r="CE14" s="27"/>
      <c r="CF14" s="62"/>
      <c r="CG14" s="7" t="s">
        <v>46</v>
      </c>
      <c r="CH14" s="54">
        <v>10</v>
      </c>
      <c r="CI14" s="29">
        <v>8500000</v>
      </c>
      <c r="CJ14" s="30"/>
      <c r="CK14" s="31">
        <v>1950000</v>
      </c>
      <c r="CM14" s="49"/>
      <c r="CO14" s="294">
        <v>8500000</v>
      </c>
      <c r="CP14" s="295"/>
      <c r="CQ14" s="296"/>
      <c r="CR14" s="83"/>
      <c r="CS14" s="84"/>
      <c r="CT14" s="84"/>
      <c r="CU14" s="85"/>
      <c r="CV14" s="86"/>
      <c r="CW14" s="86"/>
      <c r="CX14" s="86"/>
      <c r="CY14" s="86"/>
      <c r="CZ14" s="86"/>
      <c r="DA14" s="86"/>
      <c r="DB14" s="86"/>
      <c r="DC14" s="86"/>
      <c r="DD14" s="87" t="s">
        <v>103</v>
      </c>
      <c r="DY14" s="34"/>
    </row>
    <row r="15" spans="1:131" ht="18.75" customHeight="1">
      <c r="A15" s="154" t="s">
        <v>53</v>
      </c>
      <c r="B15" s="256"/>
      <c r="C15" s="257"/>
      <c r="D15" s="257"/>
      <c r="E15" s="258"/>
      <c r="F15" s="255"/>
      <c r="G15" s="255"/>
      <c r="H15" s="255"/>
      <c r="I15" s="255"/>
      <c r="J15" s="255"/>
      <c r="K15" s="255"/>
      <c r="L15" s="259"/>
      <c r="M15" s="260"/>
      <c r="N15" s="260"/>
      <c r="O15" s="260"/>
      <c r="P15" s="261"/>
      <c r="Q15" s="259"/>
      <c r="R15" s="260"/>
      <c r="S15" s="260"/>
      <c r="T15" s="260"/>
      <c r="U15" s="261"/>
      <c r="V15" s="259"/>
      <c r="W15" s="260"/>
      <c r="X15" s="260"/>
      <c r="Y15" s="260"/>
      <c r="Z15" s="261"/>
      <c r="AA15" s="255"/>
      <c r="AB15" s="255"/>
      <c r="AC15" s="255"/>
      <c r="AD15" s="255"/>
      <c r="AE15" s="255"/>
      <c r="AF15" s="255"/>
      <c r="AG15" s="221">
        <f t="shared" si="22"/>
        <v>0</v>
      </c>
      <c r="AH15" s="222"/>
      <c r="AI15" s="222"/>
      <c r="AJ15" s="223"/>
      <c r="AK15" s="221">
        <f t="shared" si="28"/>
        <v>0</v>
      </c>
      <c r="AL15" s="222"/>
      <c r="AM15" s="222"/>
      <c r="AN15" s="223"/>
      <c r="AO15" s="221">
        <f t="shared" si="23"/>
        <v>0</v>
      </c>
      <c r="AP15" s="222"/>
      <c r="AQ15" s="222"/>
      <c r="AR15" s="223"/>
      <c r="AS15" s="221">
        <f t="shared" si="0"/>
        <v>0</v>
      </c>
      <c r="AT15" s="222"/>
      <c r="AU15" s="222"/>
      <c r="AV15" s="223"/>
      <c r="AW15" s="221">
        <f t="shared" si="1"/>
        <v>0</v>
      </c>
      <c r="AX15" s="222"/>
      <c r="AY15" s="222"/>
      <c r="AZ15" s="223"/>
      <c r="BA15" s="218" t="str">
        <f t="shared" si="2"/>
        <v/>
      </c>
      <c r="BB15" s="218"/>
      <c r="BC15" s="218" t="str">
        <f t="shared" si="3"/>
        <v/>
      </c>
      <c r="BD15" s="218"/>
      <c r="BE15" s="218">
        <f t="shared" si="4"/>
        <v>0</v>
      </c>
      <c r="BF15" s="218"/>
      <c r="BH15" s="27">
        <f t="shared" si="5"/>
        <v>0</v>
      </c>
      <c r="BI15" s="27">
        <f t="shared" si="6"/>
        <v>0</v>
      </c>
      <c r="BJ15" s="27">
        <f t="shared" si="24"/>
        <v>0</v>
      </c>
      <c r="BK15" s="27">
        <f t="shared" si="7"/>
        <v>0</v>
      </c>
      <c r="BL15" s="27">
        <f t="shared" si="8"/>
        <v>0</v>
      </c>
      <c r="BM15" s="27">
        <f t="shared" si="25"/>
        <v>0</v>
      </c>
      <c r="BN15" s="27">
        <f t="shared" si="26"/>
        <v>0</v>
      </c>
      <c r="BO15" s="27">
        <f t="shared" si="9"/>
        <v>0</v>
      </c>
      <c r="BP15" s="27">
        <f t="shared" si="10"/>
        <v>0</v>
      </c>
      <c r="BQ15" s="27">
        <f t="shared" si="27"/>
        <v>0</v>
      </c>
      <c r="BR15" s="27">
        <f t="shared" si="11"/>
        <v>0</v>
      </c>
      <c r="BS15" s="27">
        <f t="shared" si="12"/>
        <v>0</v>
      </c>
      <c r="BT15" s="27">
        <f t="shared" si="13"/>
        <v>0</v>
      </c>
      <c r="BU15" s="27">
        <f t="shared" si="14"/>
        <v>0</v>
      </c>
      <c r="BV15" s="27">
        <f t="shared" si="15"/>
        <v>0</v>
      </c>
      <c r="BW15" s="27" t="str">
        <f t="shared" si="16"/>
        <v/>
      </c>
      <c r="BX15" s="27" t="str">
        <f t="shared" si="17"/>
        <v/>
      </c>
      <c r="BY15" s="27"/>
      <c r="BZ15" s="27" t="str">
        <f t="shared" si="18"/>
        <v/>
      </c>
      <c r="CA15" s="27" t="str">
        <f t="shared" si="19"/>
        <v/>
      </c>
      <c r="CB15" s="27"/>
      <c r="CC15" s="27" t="str">
        <f t="shared" si="20"/>
        <v/>
      </c>
      <c r="CD15" s="28" t="str">
        <f t="shared" si="21"/>
        <v/>
      </c>
      <c r="CE15" s="27"/>
      <c r="CF15" s="62"/>
      <c r="CG15" s="7" t="s">
        <v>48</v>
      </c>
      <c r="CH15" s="54"/>
      <c r="CI15" s="32"/>
      <c r="CK15" s="32"/>
      <c r="CM15" s="49"/>
      <c r="CO15" s="67" t="s">
        <v>104</v>
      </c>
      <c r="CP15" s="67"/>
      <c r="CQ15" s="67"/>
      <c r="CR15" s="67"/>
      <c r="CS15" s="67"/>
      <c r="CT15" s="67"/>
      <c r="CU15" s="67"/>
      <c r="CV15" s="67"/>
      <c r="CW15" s="67"/>
      <c r="CX15" s="67"/>
      <c r="CY15" s="67"/>
      <c r="CZ15" s="67"/>
      <c r="DA15" s="67"/>
      <c r="DB15" s="67"/>
      <c r="DC15" s="67"/>
      <c r="DD15" s="67"/>
      <c r="DE15" s="67"/>
      <c r="DF15" s="65"/>
      <c r="DG15" s="67"/>
      <c r="DH15" s="67"/>
      <c r="DI15" s="67"/>
      <c r="DJ15" s="67"/>
      <c r="DK15" s="67"/>
      <c r="DL15" s="67"/>
      <c r="DM15" s="67"/>
      <c r="DY15" s="34"/>
    </row>
    <row r="16" spans="1:131" ht="18.75" customHeight="1">
      <c r="A16" s="154" t="s">
        <v>55</v>
      </c>
      <c r="B16" s="256"/>
      <c r="C16" s="257"/>
      <c r="D16" s="257"/>
      <c r="E16" s="258"/>
      <c r="F16" s="255"/>
      <c r="G16" s="255"/>
      <c r="H16" s="255"/>
      <c r="I16" s="255"/>
      <c r="J16" s="255"/>
      <c r="K16" s="255"/>
      <c r="L16" s="259"/>
      <c r="M16" s="260"/>
      <c r="N16" s="260"/>
      <c r="O16" s="260"/>
      <c r="P16" s="261"/>
      <c r="Q16" s="259"/>
      <c r="R16" s="260"/>
      <c r="S16" s="260"/>
      <c r="T16" s="260"/>
      <c r="U16" s="261"/>
      <c r="V16" s="259"/>
      <c r="W16" s="260"/>
      <c r="X16" s="260"/>
      <c r="Y16" s="260"/>
      <c r="Z16" s="261"/>
      <c r="AA16" s="255"/>
      <c r="AB16" s="255"/>
      <c r="AC16" s="255"/>
      <c r="AD16" s="255"/>
      <c r="AE16" s="255"/>
      <c r="AF16" s="255"/>
      <c r="AG16" s="221">
        <f t="shared" si="22"/>
        <v>0</v>
      </c>
      <c r="AH16" s="222"/>
      <c r="AI16" s="222"/>
      <c r="AJ16" s="223"/>
      <c r="AK16" s="221">
        <f t="shared" si="28"/>
        <v>0</v>
      </c>
      <c r="AL16" s="222"/>
      <c r="AM16" s="222"/>
      <c r="AN16" s="223"/>
      <c r="AO16" s="221">
        <f t="shared" si="23"/>
        <v>0</v>
      </c>
      <c r="AP16" s="222"/>
      <c r="AQ16" s="222"/>
      <c r="AR16" s="223"/>
      <c r="AS16" s="221">
        <f t="shared" si="0"/>
        <v>0</v>
      </c>
      <c r="AT16" s="222"/>
      <c r="AU16" s="222"/>
      <c r="AV16" s="223"/>
      <c r="AW16" s="221">
        <f t="shared" si="1"/>
        <v>0</v>
      </c>
      <c r="AX16" s="222"/>
      <c r="AY16" s="222"/>
      <c r="AZ16" s="223"/>
      <c r="BA16" s="218" t="str">
        <f t="shared" si="2"/>
        <v/>
      </c>
      <c r="BB16" s="218"/>
      <c r="BC16" s="218" t="str">
        <f t="shared" si="3"/>
        <v/>
      </c>
      <c r="BD16" s="218"/>
      <c r="BE16" s="218">
        <f t="shared" si="4"/>
        <v>0</v>
      </c>
      <c r="BF16" s="218"/>
      <c r="BH16" s="27">
        <f t="shared" si="5"/>
        <v>0</v>
      </c>
      <c r="BI16" s="27">
        <f t="shared" si="6"/>
        <v>0</v>
      </c>
      <c r="BJ16" s="27">
        <f t="shared" si="24"/>
        <v>0</v>
      </c>
      <c r="BK16" s="27">
        <f t="shared" si="7"/>
        <v>0</v>
      </c>
      <c r="BL16" s="27">
        <f t="shared" si="8"/>
        <v>0</v>
      </c>
      <c r="BM16" s="27">
        <f t="shared" si="25"/>
        <v>0</v>
      </c>
      <c r="BN16" s="27">
        <f t="shared" si="26"/>
        <v>0</v>
      </c>
      <c r="BO16" s="27">
        <f t="shared" si="9"/>
        <v>0</v>
      </c>
      <c r="BP16" s="27">
        <f t="shared" si="10"/>
        <v>0</v>
      </c>
      <c r="BQ16" s="27">
        <f t="shared" si="27"/>
        <v>0</v>
      </c>
      <c r="BR16" s="27">
        <f t="shared" si="11"/>
        <v>0</v>
      </c>
      <c r="BS16" s="27">
        <f t="shared" si="12"/>
        <v>0</v>
      </c>
      <c r="BT16" s="27">
        <f t="shared" si="13"/>
        <v>0</v>
      </c>
      <c r="BU16" s="27">
        <f t="shared" si="14"/>
        <v>0</v>
      </c>
      <c r="BV16" s="27">
        <f t="shared" si="15"/>
        <v>0</v>
      </c>
      <c r="BW16" s="27" t="str">
        <f t="shared" si="16"/>
        <v/>
      </c>
      <c r="BX16" s="27" t="str">
        <f t="shared" si="17"/>
        <v/>
      </c>
      <c r="BY16" s="27"/>
      <c r="BZ16" s="27" t="str">
        <f t="shared" si="18"/>
        <v/>
      </c>
      <c r="CA16" s="27" t="str">
        <f t="shared" si="19"/>
        <v/>
      </c>
      <c r="CB16" s="27"/>
      <c r="CC16" s="27" t="str">
        <f t="shared" si="20"/>
        <v/>
      </c>
      <c r="CD16" s="28" t="str">
        <f t="shared" si="21"/>
        <v/>
      </c>
      <c r="CE16" s="27"/>
      <c r="CF16" s="62"/>
      <c r="CG16" s="7" t="s">
        <v>50</v>
      </c>
      <c r="CH16" s="54"/>
      <c r="CI16" s="32"/>
      <c r="CK16" s="32"/>
      <c r="CM16" s="49"/>
      <c r="CO16" s="290" t="s">
        <v>105</v>
      </c>
      <c r="CP16" s="291"/>
      <c r="CQ16" s="291" t="s">
        <v>106</v>
      </c>
      <c r="CR16" s="291"/>
      <c r="CS16" s="291"/>
      <c r="CT16" s="291"/>
      <c r="CU16" s="291"/>
      <c r="CV16" s="291"/>
      <c r="CW16" s="309" t="s">
        <v>107</v>
      </c>
      <c r="CX16" s="310"/>
      <c r="CY16" s="310"/>
      <c r="CZ16" s="310"/>
      <c r="DA16" s="310"/>
      <c r="DB16" s="310"/>
      <c r="DC16" s="310"/>
      <c r="DD16" s="310"/>
      <c r="DE16" s="310"/>
      <c r="DF16" s="310"/>
      <c r="DG16" s="310"/>
      <c r="DH16" s="310"/>
      <c r="DI16" s="310"/>
      <c r="DJ16" s="310"/>
      <c r="DK16" s="310"/>
      <c r="DL16" s="310"/>
      <c r="DM16" s="310"/>
      <c r="DN16" s="311"/>
      <c r="DY16" s="34"/>
    </row>
    <row r="17" spans="1:131" ht="18.75" customHeight="1">
      <c r="C17" s="99" t="str">
        <f>IF(BA17&gt;=1,"error( ﾟДﾟ)∑ 調整控除は給与収入850万円以上の方が対象です。","")</f>
        <v/>
      </c>
      <c r="AC17" s="33"/>
      <c r="AG17" s="33" t="s">
        <v>271</v>
      </c>
      <c r="AV17" s="170" t="s">
        <v>268</v>
      </c>
      <c r="AW17" s="105"/>
      <c r="BA17" s="219">
        <f>COUNTIF(BA9:BB16,"err")</f>
        <v>0</v>
      </c>
      <c r="BB17" s="219"/>
      <c r="BC17" s="219">
        <f>COUNTIF(BC9:BD16,"err")</f>
        <v>0</v>
      </c>
      <c r="BD17" s="219"/>
      <c r="BE17" s="220">
        <f>SUM(BE9:BF16)</f>
        <v>0</v>
      </c>
      <c r="BF17" s="219"/>
      <c r="BH17" s="34"/>
      <c r="BI17" s="34"/>
      <c r="BJ17" s="34"/>
      <c r="BK17" s="34"/>
      <c r="BL17" s="34"/>
      <c r="BM17" s="34"/>
      <c r="BN17" s="34"/>
      <c r="BO17" s="34"/>
      <c r="BP17" s="34"/>
      <c r="BQ17" s="34"/>
      <c r="BR17" s="34"/>
      <c r="BS17" s="34"/>
      <c r="BT17" s="34"/>
      <c r="BU17" s="34"/>
      <c r="BV17" s="34"/>
      <c r="BW17" s="34"/>
      <c r="BX17" s="34"/>
      <c r="BY17" s="96">
        <f>IF(SUM(BX9:BX16)&gt;0,ir_byo,0)</f>
        <v>0</v>
      </c>
      <c r="BZ17" s="90"/>
      <c r="CA17" s="90"/>
      <c r="CB17" s="96">
        <f>IF(SUM(CA9:CA16)&gt;0,si_byo,0)</f>
        <v>0</v>
      </c>
      <c r="CC17" s="90"/>
      <c r="CD17" s="90"/>
      <c r="CE17" s="96">
        <f>IF(SUM(CD9:CD16)&gt;0,kg_byo,0)</f>
        <v>0</v>
      </c>
      <c r="CF17" s="62"/>
      <c r="CG17" s="7" t="s">
        <v>52</v>
      </c>
      <c r="CH17" s="54"/>
      <c r="CI17" s="32" t="s">
        <v>77</v>
      </c>
      <c r="CJ17" s="63" t="s">
        <v>81</v>
      </c>
      <c r="CK17" s="64" t="s">
        <v>82</v>
      </c>
      <c r="CL17" s="63" t="s">
        <v>83</v>
      </c>
      <c r="CM17" s="66" t="s">
        <v>84</v>
      </c>
      <c r="CO17" s="292"/>
      <c r="CP17" s="293"/>
      <c r="CQ17" s="293"/>
      <c r="CR17" s="293"/>
      <c r="CS17" s="293"/>
      <c r="CT17" s="293"/>
      <c r="CU17" s="293"/>
      <c r="CV17" s="293"/>
      <c r="CW17" s="312" t="s">
        <v>108</v>
      </c>
      <c r="CX17" s="312"/>
      <c r="CY17" s="312"/>
      <c r="CZ17" s="312"/>
      <c r="DA17" s="312"/>
      <c r="DB17" s="312"/>
      <c r="DC17" s="312" t="s">
        <v>109</v>
      </c>
      <c r="DD17" s="312"/>
      <c r="DE17" s="312"/>
      <c r="DF17" s="312"/>
      <c r="DG17" s="312"/>
      <c r="DH17" s="312"/>
      <c r="DI17" s="312" t="s">
        <v>110</v>
      </c>
      <c r="DJ17" s="312"/>
      <c r="DK17" s="312"/>
      <c r="DL17" s="312"/>
      <c r="DM17" s="312"/>
      <c r="DN17" s="313"/>
      <c r="DY17" s="34"/>
    </row>
    <row r="18" spans="1:131" ht="18.75" customHeight="1">
      <c r="C18" s="99" t="str">
        <f>IF(BC17&gt;=1,"error( ﾟДﾟ)∑ 非自発は６５歳未満の方が対象です。","")</f>
        <v/>
      </c>
      <c r="AA18" s="135" t="s">
        <v>184</v>
      </c>
      <c r="AB18" s="34"/>
      <c r="AC18" s="135" t="s">
        <v>262</v>
      </c>
      <c r="AD18" s="34"/>
      <c r="AE18" s="34"/>
      <c r="AF18" s="34"/>
      <c r="AG18" s="34"/>
      <c r="AH18" s="34"/>
      <c r="AI18" s="34"/>
      <c r="AJ18" s="34"/>
      <c r="AK18" s="34"/>
      <c r="AL18" s="34"/>
      <c r="AM18" s="34"/>
      <c r="AN18" s="34"/>
      <c r="AO18" s="34"/>
      <c r="AP18" s="34"/>
      <c r="AQ18" s="34"/>
      <c r="AR18" s="34"/>
      <c r="AS18" s="34"/>
      <c r="AT18" s="34"/>
      <c r="AU18" s="34"/>
      <c r="AV18" s="34"/>
      <c r="AW18" s="106"/>
      <c r="BH18" s="136"/>
      <c r="BI18" s="34"/>
      <c r="BJ18" s="34"/>
      <c r="BK18" s="34"/>
      <c r="BL18" s="34"/>
      <c r="BM18" s="34"/>
      <c r="BO18" s="34"/>
      <c r="BP18" s="34"/>
      <c r="BQ18" s="34"/>
      <c r="BR18" s="34"/>
      <c r="BS18" s="34"/>
      <c r="BT18" s="34"/>
      <c r="BU18" s="34"/>
      <c r="BV18" s="34"/>
      <c r="BW18" s="34"/>
      <c r="BX18" s="34"/>
      <c r="BY18" s="34"/>
      <c r="BZ18" s="34"/>
      <c r="CA18" s="34"/>
      <c r="CB18" s="34"/>
      <c r="CC18" s="34"/>
      <c r="CD18" s="98">
        <f>COUNTIF(CD9:CD16,"&gt;0")</f>
        <v>0</v>
      </c>
      <c r="CE18" s="34"/>
      <c r="CF18" s="60"/>
      <c r="CG18" s="7" t="s">
        <v>54</v>
      </c>
      <c r="CH18" s="54">
        <v>0</v>
      </c>
      <c r="CI18" s="12">
        <v>0</v>
      </c>
      <c r="CJ18" s="35"/>
      <c r="CK18" s="36">
        <v>600000</v>
      </c>
      <c r="CL18" s="36">
        <v>500000</v>
      </c>
      <c r="CM18" s="14">
        <v>400000</v>
      </c>
      <c r="CO18" s="284" t="s">
        <v>141</v>
      </c>
      <c r="CP18" s="285"/>
      <c r="CQ18" s="306" t="s">
        <v>111</v>
      </c>
      <c r="CR18" s="307"/>
      <c r="CS18" s="307"/>
      <c r="CT18" s="307"/>
      <c r="CU18" s="307"/>
      <c r="CV18" s="308"/>
      <c r="CW18" s="314" t="s">
        <v>112</v>
      </c>
      <c r="CX18" s="314"/>
      <c r="CY18" s="314"/>
      <c r="CZ18" s="314"/>
      <c r="DA18" s="314"/>
      <c r="DB18" s="314"/>
      <c r="DC18" s="314" t="s">
        <v>113</v>
      </c>
      <c r="DD18" s="314"/>
      <c r="DE18" s="314"/>
      <c r="DF18" s="314"/>
      <c r="DG18" s="314"/>
      <c r="DH18" s="314"/>
      <c r="DI18" s="314" t="s">
        <v>114</v>
      </c>
      <c r="DJ18" s="314"/>
      <c r="DK18" s="314"/>
      <c r="DL18" s="314"/>
      <c r="DM18" s="314"/>
      <c r="DN18" s="315"/>
      <c r="DY18" s="34"/>
      <c r="DZ18" s="34"/>
      <c r="EA18" s="34"/>
    </row>
    <row r="19" spans="1:131" ht="18.75" customHeight="1">
      <c r="C19" s="99" t="str">
        <f>IF(BE17&gt;=2,"error( ﾟДﾟ)∑ 擬制世帯主は一人の方が対象です。","")</f>
        <v/>
      </c>
      <c r="AB19" s="135"/>
      <c r="AC19" s="135" t="s">
        <v>191</v>
      </c>
      <c r="AD19" s="34"/>
      <c r="AE19" s="34"/>
      <c r="AF19" s="34"/>
      <c r="AG19" s="34"/>
      <c r="AH19" s="34"/>
      <c r="AI19" s="34"/>
      <c r="AJ19" s="34"/>
      <c r="AK19" s="34"/>
      <c r="AL19" s="34"/>
      <c r="AM19" s="34"/>
      <c r="AN19" s="34"/>
      <c r="AO19" s="34"/>
      <c r="AP19" s="34"/>
      <c r="AQ19" s="34"/>
      <c r="AR19" s="34"/>
      <c r="AS19" s="34"/>
      <c r="AT19" s="34"/>
      <c r="AU19" s="34"/>
      <c r="AV19" s="34"/>
      <c r="AW19" s="106"/>
      <c r="BH19" s="136"/>
      <c r="BI19" s="34"/>
      <c r="BJ19" s="34"/>
      <c r="BK19" s="34"/>
      <c r="BL19" s="34"/>
      <c r="BM19" s="34"/>
      <c r="BO19" s="34"/>
      <c r="BP19" s="34"/>
      <c r="BQ19" s="34"/>
      <c r="BR19" s="34"/>
      <c r="BS19" s="34"/>
      <c r="BT19" s="34"/>
      <c r="BU19" s="34"/>
      <c r="BV19" s="34"/>
      <c r="BW19" s="34"/>
      <c r="BX19" s="34"/>
      <c r="BY19" s="34"/>
      <c r="BZ19" s="34"/>
      <c r="CA19" s="34"/>
      <c r="CB19" s="34"/>
      <c r="CC19" s="34"/>
      <c r="CD19" s="34"/>
      <c r="CE19" s="134"/>
      <c r="CF19" s="60"/>
      <c r="CG19" s="7" t="s">
        <v>56</v>
      </c>
      <c r="CH19" s="54">
        <v>1</v>
      </c>
      <c r="CI19" s="16">
        <v>1300000</v>
      </c>
      <c r="CJ19" s="37">
        <v>0.75</v>
      </c>
      <c r="CK19" s="38">
        <v>275000</v>
      </c>
      <c r="CL19" s="38">
        <v>175000</v>
      </c>
      <c r="CM19" s="18">
        <v>75000</v>
      </c>
      <c r="CO19" s="286"/>
      <c r="CP19" s="287"/>
      <c r="CQ19" s="306" t="s">
        <v>115</v>
      </c>
      <c r="CR19" s="307"/>
      <c r="CS19" s="307"/>
      <c r="CT19" s="307"/>
      <c r="CU19" s="307"/>
      <c r="CV19" s="308"/>
      <c r="CW19" s="314" t="s">
        <v>116</v>
      </c>
      <c r="CX19" s="314"/>
      <c r="CY19" s="314"/>
      <c r="CZ19" s="314"/>
      <c r="DA19" s="314"/>
      <c r="DB19" s="314"/>
      <c r="DC19" s="314" t="s">
        <v>117</v>
      </c>
      <c r="DD19" s="314"/>
      <c r="DE19" s="314"/>
      <c r="DF19" s="314"/>
      <c r="DG19" s="314"/>
      <c r="DH19" s="314"/>
      <c r="DI19" s="314" t="s">
        <v>118</v>
      </c>
      <c r="DJ19" s="314"/>
      <c r="DK19" s="314"/>
      <c r="DL19" s="314"/>
      <c r="DM19" s="314"/>
      <c r="DN19" s="315"/>
      <c r="DY19" s="34"/>
      <c r="EA19" s="34"/>
    </row>
    <row r="20" spans="1:131" ht="18.75" customHeight="1" thickBot="1">
      <c r="AA20" s="135"/>
      <c r="AB20" s="135"/>
      <c r="AC20" s="135" t="s">
        <v>264</v>
      </c>
      <c r="AD20" s="34"/>
      <c r="AE20" s="34"/>
      <c r="AF20" s="34"/>
      <c r="AG20" s="34"/>
      <c r="AH20" s="34"/>
      <c r="AI20" s="34"/>
      <c r="AJ20" s="34"/>
      <c r="AK20" s="34"/>
      <c r="AL20" s="34"/>
      <c r="AM20" s="34"/>
      <c r="AN20" s="34"/>
      <c r="AO20" s="34"/>
      <c r="AP20" s="34"/>
      <c r="AQ20" s="34"/>
      <c r="AR20" s="34"/>
      <c r="AS20" s="34"/>
      <c r="AT20" s="34"/>
      <c r="AU20" s="34"/>
      <c r="AV20" s="34"/>
      <c r="AW20" s="106"/>
      <c r="BH20" s="136"/>
      <c r="BI20" s="34"/>
      <c r="BJ20" s="34"/>
      <c r="BK20" s="34"/>
      <c r="BL20" s="34"/>
      <c r="BM20" s="34"/>
      <c r="BO20" s="34"/>
      <c r="BP20" s="34"/>
      <c r="BQ20" s="34"/>
      <c r="BR20" s="34"/>
      <c r="BS20" s="34"/>
      <c r="BT20" s="34"/>
      <c r="BU20" s="34"/>
      <c r="BV20" s="34"/>
      <c r="BW20" s="33" t="s">
        <v>144</v>
      </c>
      <c r="BX20" s="33" t="s">
        <v>145</v>
      </c>
      <c r="BY20" s="34"/>
      <c r="BZ20" s="34"/>
      <c r="CE20" s="49"/>
      <c r="CF20" s="60"/>
      <c r="CG20" s="7" t="s">
        <v>57</v>
      </c>
      <c r="CH20" s="54">
        <v>2</v>
      </c>
      <c r="CI20" s="16">
        <v>4100000</v>
      </c>
      <c r="CJ20" s="37">
        <v>0.85</v>
      </c>
      <c r="CK20" s="38">
        <v>685000</v>
      </c>
      <c r="CL20" s="38">
        <v>585000</v>
      </c>
      <c r="CM20" s="18">
        <v>485000</v>
      </c>
      <c r="CO20" s="286"/>
      <c r="CP20" s="287"/>
      <c r="CQ20" s="306" t="s">
        <v>119</v>
      </c>
      <c r="CR20" s="307"/>
      <c r="CS20" s="307"/>
      <c r="CT20" s="307"/>
      <c r="CU20" s="307"/>
      <c r="CV20" s="308"/>
      <c r="CW20" s="314" t="s">
        <v>120</v>
      </c>
      <c r="CX20" s="314"/>
      <c r="CY20" s="314"/>
      <c r="CZ20" s="314"/>
      <c r="DA20" s="314"/>
      <c r="DB20" s="314"/>
      <c r="DC20" s="314" t="s">
        <v>121</v>
      </c>
      <c r="DD20" s="314"/>
      <c r="DE20" s="314"/>
      <c r="DF20" s="314"/>
      <c r="DG20" s="314"/>
      <c r="DH20" s="314"/>
      <c r="DI20" s="314" t="s">
        <v>122</v>
      </c>
      <c r="DJ20" s="314"/>
      <c r="DK20" s="314"/>
      <c r="DL20" s="314"/>
      <c r="DM20" s="314"/>
      <c r="DN20" s="315"/>
    </row>
    <row r="21" spans="1:131" ht="18.75" customHeight="1" thickBot="1">
      <c r="A21" s="166"/>
      <c r="B21" s="166" t="s">
        <v>209</v>
      </c>
      <c r="C21" s="217" t="str">
        <f>"令和"&amp;A1&amp;"年度分　国民健康保険税概算"</f>
        <v>令和6年度分　国民健康保険税概算</v>
      </c>
      <c r="D21" s="166"/>
      <c r="E21" s="166"/>
      <c r="F21" s="166"/>
      <c r="G21" s="166"/>
      <c r="H21" s="166"/>
      <c r="I21" s="166"/>
      <c r="J21" s="166"/>
      <c r="K21" s="166"/>
      <c r="L21" s="166"/>
      <c r="M21" s="166"/>
      <c r="N21" s="166"/>
      <c r="O21" s="166"/>
      <c r="R21" s="168" t="s">
        <v>189</v>
      </c>
      <c r="S21" s="249" t="str">
        <f>IF(kanyu="","",L34+Q34+V34)</f>
        <v/>
      </c>
      <c r="T21" s="250"/>
      <c r="U21" s="250"/>
      <c r="V21" s="250"/>
      <c r="W21" s="250"/>
      <c r="X21" s="251"/>
      <c r="Y21" s="1" t="s">
        <v>60</v>
      </c>
      <c r="AA21" s="135"/>
      <c r="AB21" s="135"/>
      <c r="AC21" s="135" t="s">
        <v>192</v>
      </c>
      <c r="AD21" s="34"/>
      <c r="AE21" s="34"/>
      <c r="AF21" s="34"/>
      <c r="AG21" s="34"/>
      <c r="AH21" s="34"/>
      <c r="AI21" s="34"/>
      <c r="AJ21" s="34"/>
      <c r="AK21" s="34"/>
      <c r="AL21" s="34"/>
      <c r="AM21" s="34"/>
      <c r="AN21" s="34"/>
      <c r="AO21" s="34"/>
      <c r="AP21" s="34"/>
      <c r="AQ21" s="34"/>
      <c r="AR21" s="34"/>
      <c r="AS21" s="34"/>
      <c r="AT21" s="34"/>
      <c r="AU21" s="34"/>
      <c r="AV21" s="34"/>
      <c r="AW21" s="106"/>
      <c r="BH21" s="136"/>
      <c r="BI21" s="34"/>
      <c r="BJ21" s="34"/>
      <c r="BK21" s="34"/>
      <c r="BL21" s="34"/>
      <c r="BM21" s="34"/>
      <c r="BO21" s="34"/>
      <c r="BP21" s="34"/>
      <c r="BQ21" s="34"/>
      <c r="BR21" s="34"/>
      <c r="BS21" s="34"/>
      <c r="BT21" s="34"/>
      <c r="BU21" s="34"/>
      <c r="BV21" s="34"/>
      <c r="BW21" s="91">
        <f>SUM(BK9:BK16)</f>
        <v>0</v>
      </c>
      <c r="BX21" s="91">
        <f>IF(SUM(BJ9:BJ16)=0,1,SUM(BJ9:BJ16))</f>
        <v>1</v>
      </c>
      <c r="BY21" s="34"/>
      <c r="BZ21" s="34"/>
      <c r="CE21" s="49"/>
      <c r="CG21" s="15" t="s">
        <v>58</v>
      </c>
      <c r="CH21" s="54">
        <v>3</v>
      </c>
      <c r="CI21" s="16">
        <v>7700000</v>
      </c>
      <c r="CJ21" s="37">
        <v>0.95</v>
      </c>
      <c r="CK21" s="38">
        <v>1455000</v>
      </c>
      <c r="CL21" s="38">
        <v>1355000</v>
      </c>
      <c r="CM21" s="18">
        <v>1255000</v>
      </c>
      <c r="CO21" s="286"/>
      <c r="CP21" s="287"/>
      <c r="CQ21" s="306" t="s">
        <v>123</v>
      </c>
      <c r="CR21" s="307"/>
      <c r="CS21" s="307"/>
      <c r="CT21" s="307"/>
      <c r="CU21" s="307"/>
      <c r="CV21" s="308"/>
      <c r="CW21" s="314" t="s">
        <v>124</v>
      </c>
      <c r="CX21" s="314"/>
      <c r="CY21" s="314"/>
      <c r="CZ21" s="314"/>
      <c r="DA21" s="314"/>
      <c r="DB21" s="314"/>
      <c r="DC21" s="314" t="s">
        <v>125</v>
      </c>
      <c r="DD21" s="314"/>
      <c r="DE21" s="314"/>
      <c r="DF21" s="314"/>
      <c r="DG21" s="314"/>
      <c r="DH21" s="314"/>
      <c r="DI21" s="314" t="s">
        <v>126</v>
      </c>
      <c r="DJ21" s="314"/>
      <c r="DK21" s="314"/>
      <c r="DL21" s="314"/>
      <c r="DM21" s="314"/>
      <c r="DN21" s="315"/>
    </row>
    <row r="22" spans="1:131" ht="18.75" customHeight="1">
      <c r="R22" s="143" t="s">
        <v>190</v>
      </c>
      <c r="S22" s="325" t="str">
        <f>IF(S21="","",S21/LEFT(kanyu,LEN(kanyu)-2))</f>
        <v/>
      </c>
      <c r="T22" s="326"/>
      <c r="U22" s="326"/>
      <c r="V22" s="326"/>
      <c r="W22" s="326"/>
      <c r="X22" s="327"/>
      <c r="Y22" s="1" t="s">
        <v>60</v>
      </c>
      <c r="AA22" s="135"/>
      <c r="AB22" s="135"/>
      <c r="AC22" s="135" t="s">
        <v>263</v>
      </c>
      <c r="AD22" s="34"/>
      <c r="AE22" s="34"/>
      <c r="AF22" s="34"/>
      <c r="AG22" s="34"/>
      <c r="AH22" s="34"/>
      <c r="AI22" s="34"/>
      <c r="AJ22" s="34"/>
      <c r="AK22" s="34"/>
      <c r="AL22" s="34"/>
      <c r="AM22" s="34"/>
      <c r="AN22" s="34"/>
      <c r="AO22" s="34"/>
      <c r="AP22" s="34"/>
      <c r="AQ22" s="34"/>
      <c r="AR22" s="34"/>
      <c r="AS22" s="34"/>
      <c r="AT22" s="34"/>
      <c r="AU22" s="34"/>
      <c r="AV22" s="34"/>
      <c r="AW22" s="106"/>
      <c r="BH22" s="34"/>
      <c r="BI22" s="34"/>
      <c r="BJ22" s="34"/>
      <c r="BK22" s="34"/>
      <c r="BL22" s="34"/>
      <c r="BM22" s="34"/>
      <c r="BN22" s="34"/>
      <c r="BO22" s="34"/>
      <c r="BP22" s="34"/>
      <c r="BQ22" s="34"/>
      <c r="BR22" s="34"/>
      <c r="BS22" s="34"/>
      <c r="BT22" s="34"/>
      <c r="BU22" s="34"/>
      <c r="BV22" s="33" t="s">
        <v>150</v>
      </c>
      <c r="BW22" s="97" t="s">
        <v>146</v>
      </c>
      <c r="BX22" s="97" t="s">
        <v>147</v>
      </c>
      <c r="BY22" s="97" t="s">
        <v>148</v>
      </c>
      <c r="BZ22" s="34"/>
      <c r="CE22" s="49"/>
      <c r="CG22" s="34"/>
      <c r="CH22" s="54">
        <v>4</v>
      </c>
      <c r="CI22" s="16">
        <v>10000000</v>
      </c>
      <c r="CJ22" s="37"/>
      <c r="CK22" s="38">
        <v>1955000</v>
      </c>
      <c r="CL22" s="38">
        <v>1855000</v>
      </c>
      <c r="CM22" s="18">
        <v>1755000</v>
      </c>
      <c r="CO22" s="288"/>
      <c r="CP22" s="289"/>
      <c r="CQ22" s="306" t="s">
        <v>127</v>
      </c>
      <c r="CR22" s="307"/>
      <c r="CS22" s="307"/>
      <c r="CT22" s="307"/>
      <c r="CU22" s="307"/>
      <c r="CV22" s="308"/>
      <c r="CW22" s="314" t="s">
        <v>128</v>
      </c>
      <c r="CX22" s="314"/>
      <c r="CY22" s="314"/>
      <c r="CZ22" s="314"/>
      <c r="DA22" s="314"/>
      <c r="DB22" s="314"/>
      <c r="DC22" s="314" t="s">
        <v>129</v>
      </c>
      <c r="DD22" s="314"/>
      <c r="DE22" s="314"/>
      <c r="DF22" s="314"/>
      <c r="DG22" s="314"/>
      <c r="DH22" s="314"/>
      <c r="DI22" s="314" t="s">
        <v>130</v>
      </c>
      <c r="DJ22" s="314"/>
      <c r="DK22" s="314"/>
      <c r="DL22" s="314"/>
      <c r="DM22" s="314"/>
      <c r="DN22" s="315"/>
    </row>
    <row r="23" spans="1:131" ht="18.75" customHeight="1">
      <c r="C23" s="131" t="s">
        <v>61</v>
      </c>
      <c r="AC23" s="135" t="s">
        <v>378</v>
      </c>
      <c r="AD23" s="34"/>
      <c r="AW23" s="106"/>
      <c r="BH23" s="34"/>
      <c r="BI23" s="34"/>
      <c r="BJ23" s="34"/>
      <c r="BK23" s="34"/>
      <c r="BL23" s="34"/>
      <c r="BM23" s="34"/>
      <c r="BN23" s="34"/>
      <c r="BO23" s="34"/>
      <c r="BP23" s="34"/>
      <c r="BQ23" s="34"/>
      <c r="BR23" s="34"/>
      <c r="BS23" s="34"/>
      <c r="BT23" s="34"/>
      <c r="BU23" s="34"/>
      <c r="BV23" s="33" t="s">
        <v>149</v>
      </c>
      <c r="BW23" s="91">
        <f>IF(SUM(BX9:BX16)&gt;0,430000+(100000*(BX21-1)),0)</f>
        <v>0</v>
      </c>
      <c r="BX23" s="91" t="b">
        <f>IF(SUM(BX9:BX16)&gt;0,BW21*295000+430000+(100000*(BX21-1)))</f>
        <v>0</v>
      </c>
      <c r="BY23" s="91" t="b">
        <f>IF(SUM(BX9:BX16)&gt;0,BW21*545000+430000+(100000*(BX21-1)))</f>
        <v>0</v>
      </c>
      <c r="BZ23" s="34"/>
      <c r="CE23" s="49"/>
      <c r="CG23" s="34"/>
      <c r="CH23" s="54">
        <v>0</v>
      </c>
      <c r="CI23" s="16">
        <v>0</v>
      </c>
      <c r="CJ23" s="37"/>
      <c r="CK23" s="38">
        <v>1100000</v>
      </c>
      <c r="CL23" s="38">
        <v>1000000</v>
      </c>
      <c r="CM23" s="18">
        <v>900000</v>
      </c>
      <c r="CO23" s="316" t="s">
        <v>142</v>
      </c>
      <c r="CP23" s="293"/>
      <c r="CQ23" s="306" t="s">
        <v>131</v>
      </c>
      <c r="CR23" s="307"/>
      <c r="CS23" s="307"/>
      <c r="CT23" s="307"/>
      <c r="CU23" s="307"/>
      <c r="CV23" s="308"/>
      <c r="CW23" s="314" t="s">
        <v>132</v>
      </c>
      <c r="CX23" s="314"/>
      <c r="CY23" s="314"/>
      <c r="CZ23" s="314"/>
      <c r="DA23" s="314"/>
      <c r="DB23" s="314"/>
      <c r="DC23" s="314" t="s">
        <v>133</v>
      </c>
      <c r="DD23" s="314"/>
      <c r="DE23" s="314"/>
      <c r="DF23" s="314"/>
      <c r="DG23" s="314"/>
      <c r="DH23" s="314"/>
      <c r="DI23" s="314" t="s">
        <v>134</v>
      </c>
      <c r="DJ23" s="314"/>
      <c r="DK23" s="314"/>
      <c r="DL23" s="314"/>
      <c r="DM23" s="314"/>
      <c r="DN23" s="315"/>
    </row>
    <row r="24" spans="1:131" ht="18.75" customHeight="1">
      <c r="C24" s="252" t="s">
        <v>62</v>
      </c>
      <c r="D24" s="252"/>
      <c r="E24" s="252"/>
      <c r="F24" s="252"/>
      <c r="G24" s="252"/>
      <c r="H24" s="252"/>
      <c r="I24" s="252"/>
      <c r="J24" s="252"/>
      <c r="K24" s="252"/>
      <c r="L24" s="252" t="s">
        <v>59</v>
      </c>
      <c r="M24" s="252"/>
      <c r="N24" s="252"/>
      <c r="O24" s="252"/>
      <c r="P24" s="253"/>
      <c r="Q24" s="252" t="s">
        <v>63</v>
      </c>
      <c r="R24" s="252"/>
      <c r="S24" s="252"/>
      <c r="T24" s="252"/>
      <c r="U24" s="252"/>
      <c r="V24" s="254" t="s">
        <v>64</v>
      </c>
      <c r="W24" s="252"/>
      <c r="X24" s="252"/>
      <c r="Y24" s="252"/>
      <c r="Z24" s="252"/>
      <c r="AA24" s="107"/>
      <c r="AB24" s="107"/>
      <c r="AC24" s="135" t="s">
        <v>377</v>
      </c>
      <c r="AD24" s="34"/>
      <c r="AW24" s="106"/>
      <c r="BH24" s="34"/>
      <c r="BI24" s="34"/>
      <c r="BJ24" s="34"/>
      <c r="BK24" s="34"/>
      <c r="BL24" s="34"/>
      <c r="BM24" s="34"/>
      <c r="BN24" s="34"/>
      <c r="BO24" s="34"/>
      <c r="BP24" s="34"/>
      <c r="BQ24" s="34"/>
      <c r="BR24" s="34"/>
      <c r="BS24" s="34"/>
      <c r="BT24" s="34"/>
      <c r="BU24" s="34"/>
      <c r="BV24" s="33" t="s">
        <v>150</v>
      </c>
      <c r="BW24" s="93" t="str">
        <f>IF(BW21&gt;0,IF(BW25&lt;=BW23,"7割",IF(BW25&lt;=BX23,"5割",IF(BW25&lt;=BY23,"2割",""))),"")</f>
        <v/>
      </c>
      <c r="BX24" s="92"/>
      <c r="BY24" s="92"/>
      <c r="BZ24" s="34"/>
      <c r="CA24" s="34"/>
      <c r="CB24" s="34"/>
      <c r="CC24" s="34"/>
      <c r="CD24" s="34"/>
      <c r="CE24" s="134"/>
      <c r="CG24" s="34"/>
      <c r="CH24" s="54">
        <v>1</v>
      </c>
      <c r="CI24" s="16">
        <v>3300000</v>
      </c>
      <c r="CJ24" s="37">
        <v>0.75</v>
      </c>
      <c r="CK24" s="38">
        <v>275000</v>
      </c>
      <c r="CL24" s="38">
        <v>175000</v>
      </c>
      <c r="CM24" s="18">
        <v>75000</v>
      </c>
      <c r="CO24" s="292"/>
      <c r="CP24" s="293"/>
      <c r="CQ24" s="306" t="s">
        <v>135</v>
      </c>
      <c r="CR24" s="307"/>
      <c r="CS24" s="307"/>
      <c r="CT24" s="307"/>
      <c r="CU24" s="307"/>
      <c r="CV24" s="308"/>
      <c r="CW24" s="314" t="s">
        <v>136</v>
      </c>
      <c r="CX24" s="314"/>
      <c r="CY24" s="314"/>
      <c r="CZ24" s="314"/>
      <c r="DA24" s="314"/>
      <c r="DB24" s="314"/>
      <c r="DC24" s="314" t="s">
        <v>137</v>
      </c>
      <c r="DD24" s="314"/>
      <c r="DE24" s="314"/>
      <c r="DF24" s="314"/>
      <c r="DG24" s="314"/>
      <c r="DH24" s="314"/>
      <c r="DI24" s="314" t="s">
        <v>138</v>
      </c>
      <c r="DJ24" s="314"/>
      <c r="DK24" s="314"/>
      <c r="DL24" s="314"/>
      <c r="DM24" s="314"/>
      <c r="DN24" s="315"/>
    </row>
    <row r="25" spans="1:131" ht="18.75" customHeight="1">
      <c r="C25" s="233" t="s">
        <v>66</v>
      </c>
      <c r="D25" s="233"/>
      <c r="E25" s="233"/>
      <c r="F25" s="233"/>
      <c r="G25" s="233"/>
      <c r="H25" s="233"/>
      <c r="I25" s="233"/>
      <c r="J25" s="233"/>
      <c r="K25" s="233"/>
      <c r="L25" s="242" t="str">
        <f>IF(kanyu="","",SUM(AS9:AV16))</f>
        <v/>
      </c>
      <c r="M25" s="243"/>
      <c r="N25" s="243"/>
      <c r="O25" s="243"/>
      <c r="P25" s="39" t="s">
        <v>60</v>
      </c>
      <c r="Q25" s="242" t="str">
        <f>IF(kanyu="","",SUM(AS9:AV16))</f>
        <v/>
      </c>
      <c r="R25" s="243"/>
      <c r="S25" s="243"/>
      <c r="T25" s="243"/>
      <c r="U25" s="40" t="s">
        <v>60</v>
      </c>
      <c r="V25" s="243" t="str">
        <f>IF(kanyu="","",SUM(AW9:AZ16))</f>
        <v/>
      </c>
      <c r="W25" s="243"/>
      <c r="X25" s="243"/>
      <c r="Y25" s="243"/>
      <c r="Z25" s="40" t="s">
        <v>60</v>
      </c>
      <c r="AA25" s="48"/>
      <c r="AB25" s="247"/>
      <c r="AC25" s="247"/>
      <c r="AD25" s="247"/>
      <c r="AE25" s="247"/>
      <c r="AF25" s="248"/>
      <c r="AG25" s="147" t="s">
        <v>265</v>
      </c>
      <c r="AH25" s="148"/>
      <c r="AI25" s="148"/>
      <c r="AJ25" s="148"/>
      <c r="AK25" s="148"/>
      <c r="AL25" s="148"/>
      <c r="AM25" s="148"/>
      <c r="AN25" s="148"/>
      <c r="AO25" s="148"/>
      <c r="AP25" s="148"/>
      <c r="AQ25" s="148"/>
      <c r="AR25" s="149"/>
      <c r="AW25" s="106"/>
      <c r="BL25" s="34"/>
      <c r="BM25" s="34"/>
      <c r="BN25" s="34"/>
      <c r="BO25" s="34"/>
      <c r="BP25" s="34"/>
      <c r="BQ25" s="34"/>
      <c r="BR25" s="34"/>
      <c r="BS25" s="34"/>
      <c r="BT25" s="34"/>
      <c r="BU25" s="34"/>
      <c r="BV25" s="33" t="s">
        <v>151</v>
      </c>
      <c r="BW25" s="91">
        <f>SUM(BR9:BR16)</f>
        <v>0</v>
      </c>
      <c r="BX25" s="92"/>
      <c r="BY25" s="92"/>
      <c r="BZ25" s="34"/>
      <c r="CA25" s="34"/>
      <c r="CB25" s="34"/>
      <c r="CC25" s="34"/>
      <c r="CD25" s="34"/>
      <c r="CE25" s="134"/>
      <c r="CF25" s="56"/>
      <c r="CG25" s="34"/>
      <c r="CH25" s="54">
        <v>2</v>
      </c>
      <c r="CI25" s="16">
        <v>4100000</v>
      </c>
      <c r="CJ25" s="37">
        <v>0.85</v>
      </c>
      <c r="CK25" s="38">
        <v>685000</v>
      </c>
      <c r="CL25" s="38">
        <v>585000</v>
      </c>
      <c r="CM25" s="18">
        <v>485000</v>
      </c>
      <c r="CO25" s="292"/>
      <c r="CP25" s="293"/>
      <c r="CQ25" s="306" t="s">
        <v>119</v>
      </c>
      <c r="CR25" s="307"/>
      <c r="CS25" s="307"/>
      <c r="CT25" s="307"/>
      <c r="CU25" s="307"/>
      <c r="CV25" s="308"/>
      <c r="CW25" s="314" t="s">
        <v>120</v>
      </c>
      <c r="CX25" s="314"/>
      <c r="CY25" s="314"/>
      <c r="CZ25" s="314"/>
      <c r="DA25" s="314"/>
      <c r="DB25" s="314"/>
      <c r="DC25" s="314" t="s">
        <v>121</v>
      </c>
      <c r="DD25" s="314"/>
      <c r="DE25" s="314"/>
      <c r="DF25" s="314"/>
      <c r="DG25" s="314"/>
      <c r="DH25" s="314"/>
      <c r="DI25" s="314" t="s">
        <v>122</v>
      </c>
      <c r="DJ25" s="314"/>
      <c r="DK25" s="314"/>
      <c r="DL25" s="314"/>
      <c r="DM25" s="314"/>
      <c r="DN25" s="315"/>
    </row>
    <row r="26" spans="1:131" ht="18.75" customHeight="1">
      <c r="C26" s="233" t="s">
        <v>67</v>
      </c>
      <c r="D26" s="233"/>
      <c r="E26" s="233"/>
      <c r="F26" s="233"/>
      <c r="G26" s="233"/>
      <c r="H26" s="233"/>
      <c r="I26" s="233"/>
      <c r="J26" s="233"/>
      <c r="K26" s="233"/>
      <c r="L26" s="242" t="str">
        <f>IF(kanyu="","",SUM(BW9:BW16))</f>
        <v/>
      </c>
      <c r="M26" s="243"/>
      <c r="N26" s="243"/>
      <c r="O26" s="243"/>
      <c r="P26" s="39" t="s">
        <v>60</v>
      </c>
      <c r="Q26" s="242" t="str">
        <f>IF(kanyu="","",SUM(BZ9:BZ16))</f>
        <v/>
      </c>
      <c r="R26" s="243"/>
      <c r="S26" s="243"/>
      <c r="T26" s="243"/>
      <c r="U26" s="40" t="s">
        <v>60</v>
      </c>
      <c r="V26" s="243" t="str">
        <f>IF(kanyu="","",SUM(CC9:CC16))</f>
        <v/>
      </c>
      <c r="W26" s="243"/>
      <c r="X26" s="243"/>
      <c r="Y26" s="243"/>
      <c r="Z26" s="40" t="s">
        <v>60</v>
      </c>
      <c r="AA26" s="48"/>
      <c r="AB26" s="247"/>
      <c r="AC26" s="247"/>
      <c r="AD26" s="247"/>
      <c r="AE26" s="247"/>
      <c r="AF26" s="248"/>
      <c r="AG26" s="150"/>
      <c r="AH26" s="105" t="s">
        <v>196</v>
      </c>
      <c r="AI26" s="39"/>
      <c r="AJ26" s="39"/>
      <c r="AK26" s="39"/>
      <c r="AL26" s="39"/>
      <c r="AM26" s="39"/>
      <c r="AN26" s="39"/>
      <c r="AO26" s="39"/>
      <c r="AP26" s="39"/>
      <c r="AQ26" s="39"/>
      <c r="AR26" s="40"/>
      <c r="AW26" s="106"/>
      <c r="BL26" s="34"/>
      <c r="BM26" s="34"/>
      <c r="BN26" s="34"/>
      <c r="BO26" s="34"/>
      <c r="BP26" s="34"/>
      <c r="BQ26" s="34"/>
      <c r="BR26" s="34"/>
      <c r="BS26" s="34"/>
      <c r="BT26" s="34"/>
      <c r="BU26" s="34"/>
      <c r="BV26" s="33" t="s">
        <v>150</v>
      </c>
      <c r="BW26" s="34">
        <f>IF(BW24="",1,VLOOKUP(BW24,$BW$27:$BX$30,2,FALSE))</f>
        <v>1</v>
      </c>
      <c r="BX26" s="34"/>
      <c r="BY26" s="34"/>
      <c r="BZ26" s="34"/>
      <c r="CA26" s="34"/>
      <c r="CB26" s="34"/>
      <c r="CC26" s="34"/>
      <c r="CD26" s="34"/>
      <c r="CE26" s="134"/>
      <c r="CF26" s="56"/>
      <c r="CG26" s="34"/>
      <c r="CH26" s="54">
        <v>3</v>
      </c>
      <c r="CI26" s="16">
        <v>7700000</v>
      </c>
      <c r="CJ26" s="37">
        <v>0.95</v>
      </c>
      <c r="CK26" s="38">
        <v>1455000</v>
      </c>
      <c r="CL26" s="38">
        <v>1355000</v>
      </c>
      <c r="CM26" s="18">
        <v>1255000</v>
      </c>
      <c r="CO26" s="292"/>
      <c r="CP26" s="293"/>
      <c r="CQ26" s="306" t="s">
        <v>123</v>
      </c>
      <c r="CR26" s="307"/>
      <c r="CS26" s="307"/>
      <c r="CT26" s="307"/>
      <c r="CU26" s="307"/>
      <c r="CV26" s="308"/>
      <c r="CW26" s="314" t="s">
        <v>124</v>
      </c>
      <c r="CX26" s="314"/>
      <c r="CY26" s="314"/>
      <c r="CZ26" s="314"/>
      <c r="DA26" s="314"/>
      <c r="DB26" s="314"/>
      <c r="DC26" s="314" t="s">
        <v>125</v>
      </c>
      <c r="DD26" s="314"/>
      <c r="DE26" s="314"/>
      <c r="DF26" s="314"/>
      <c r="DG26" s="314"/>
      <c r="DH26" s="314"/>
      <c r="DI26" s="314" t="s">
        <v>126</v>
      </c>
      <c r="DJ26" s="314"/>
      <c r="DK26" s="314"/>
      <c r="DL26" s="314"/>
      <c r="DM26" s="314"/>
      <c r="DN26" s="315"/>
    </row>
    <row r="27" spans="1:131" ht="18.75" customHeight="1">
      <c r="C27" s="233" t="s">
        <v>68</v>
      </c>
      <c r="D27" s="233"/>
      <c r="E27" s="233"/>
      <c r="F27" s="233"/>
      <c r="G27" s="233"/>
      <c r="H27" s="233"/>
      <c r="I27" s="233"/>
      <c r="J27" s="233"/>
      <c r="K27" s="233"/>
      <c r="L27" s="242" t="str">
        <f>IF(kanyu="","",BW21)</f>
        <v/>
      </c>
      <c r="M27" s="243"/>
      <c r="N27" s="243"/>
      <c r="O27" s="243"/>
      <c r="P27" s="39" t="s">
        <v>69</v>
      </c>
      <c r="Q27" s="245" t="str">
        <f>IF(kanyu="","",BW21)</f>
        <v/>
      </c>
      <c r="R27" s="246"/>
      <c r="S27" s="246"/>
      <c r="T27" s="246"/>
      <c r="U27" s="40" t="s">
        <v>69</v>
      </c>
      <c r="V27" s="246" t="str">
        <f>IF(kanyu="","",CD18)</f>
        <v/>
      </c>
      <c r="W27" s="246"/>
      <c r="X27" s="246"/>
      <c r="Y27" s="246"/>
      <c r="Z27" s="40" t="s">
        <v>69</v>
      </c>
      <c r="AA27" s="48"/>
      <c r="AB27" s="247"/>
      <c r="AC27" s="247"/>
      <c r="AD27" s="247"/>
      <c r="AE27" s="247"/>
      <c r="AF27" s="248"/>
      <c r="AG27" s="150"/>
      <c r="AH27" s="146"/>
      <c r="AI27" s="45" t="s">
        <v>197</v>
      </c>
      <c r="AJ27" s="45"/>
      <c r="AK27" s="45"/>
      <c r="AL27" s="45"/>
      <c r="AM27" s="45"/>
      <c r="AN27" s="45"/>
      <c r="AO27" s="324">
        <f>ir_syt</f>
        <v>7.1099999999999997E-2</v>
      </c>
      <c r="AP27" s="324"/>
      <c r="AQ27" s="324"/>
      <c r="AR27" s="46"/>
      <c r="AW27" s="106"/>
      <c r="BL27" s="34"/>
      <c r="BM27" s="34"/>
      <c r="BN27" s="34"/>
      <c r="BO27" s="34"/>
      <c r="BP27" s="34"/>
      <c r="BQ27" s="34"/>
      <c r="BR27" s="34"/>
      <c r="BS27" s="34"/>
      <c r="BT27" s="34"/>
      <c r="BU27" s="34"/>
      <c r="BV27" s="34"/>
      <c r="BW27" s="94" t="s">
        <v>146</v>
      </c>
      <c r="BX27" s="95">
        <v>0.3</v>
      </c>
      <c r="BY27" s="34"/>
      <c r="BZ27" s="34"/>
      <c r="CA27" s="34"/>
      <c r="CB27" s="34"/>
      <c r="CC27" s="34"/>
      <c r="CD27" s="34"/>
      <c r="CE27" s="134"/>
      <c r="CF27" s="56"/>
      <c r="CG27" s="34"/>
      <c r="CH27" s="54">
        <v>4</v>
      </c>
      <c r="CI27" s="29">
        <v>10000000</v>
      </c>
      <c r="CJ27" s="41"/>
      <c r="CK27" s="42">
        <v>1955000</v>
      </c>
      <c r="CL27" s="42">
        <v>1855000</v>
      </c>
      <c r="CM27" s="31">
        <v>1755000</v>
      </c>
      <c r="CO27" s="317"/>
      <c r="CP27" s="318"/>
      <c r="CQ27" s="319" t="s">
        <v>127</v>
      </c>
      <c r="CR27" s="320"/>
      <c r="CS27" s="320"/>
      <c r="CT27" s="320"/>
      <c r="CU27" s="320"/>
      <c r="CV27" s="321"/>
      <c r="CW27" s="322" t="s">
        <v>128</v>
      </c>
      <c r="CX27" s="322"/>
      <c r="CY27" s="322"/>
      <c r="CZ27" s="322"/>
      <c r="DA27" s="322"/>
      <c r="DB27" s="322"/>
      <c r="DC27" s="322" t="s">
        <v>129</v>
      </c>
      <c r="DD27" s="322"/>
      <c r="DE27" s="322"/>
      <c r="DF27" s="322"/>
      <c r="DG27" s="322"/>
      <c r="DH27" s="322"/>
      <c r="DI27" s="322" t="s">
        <v>130</v>
      </c>
      <c r="DJ27" s="322"/>
      <c r="DK27" s="322"/>
      <c r="DL27" s="322"/>
      <c r="DM27" s="322"/>
      <c r="DN27" s="323"/>
    </row>
    <row r="28" spans="1:131" ht="18.75" customHeight="1">
      <c r="C28" s="233" t="s">
        <v>70</v>
      </c>
      <c r="D28" s="233"/>
      <c r="E28" s="233"/>
      <c r="F28" s="233"/>
      <c r="G28" s="233"/>
      <c r="H28" s="233"/>
      <c r="I28" s="233"/>
      <c r="J28" s="233"/>
      <c r="K28" s="233"/>
      <c r="L28" s="242" t="str">
        <f>IF(kanyu="","",SUM(BX9:BX16)*BW26)</f>
        <v/>
      </c>
      <c r="M28" s="243"/>
      <c r="N28" s="243"/>
      <c r="O28" s="243"/>
      <c r="P28" s="39" t="s">
        <v>60</v>
      </c>
      <c r="Q28" s="242" t="str">
        <f>IF(kanyu="","",SUM(CA9:CA16)*BW26)</f>
        <v/>
      </c>
      <c r="R28" s="243"/>
      <c r="S28" s="243"/>
      <c r="T28" s="243"/>
      <c r="U28" s="40" t="s">
        <v>60</v>
      </c>
      <c r="V28" s="243" t="str">
        <f>IF(kanyu="","",SUM(CD9:CD16)*BW26)</f>
        <v/>
      </c>
      <c r="W28" s="243"/>
      <c r="X28" s="243"/>
      <c r="Y28" s="243"/>
      <c r="Z28" s="40" t="s">
        <v>60</v>
      </c>
      <c r="AA28" s="48"/>
      <c r="AB28" s="247"/>
      <c r="AC28" s="247"/>
      <c r="AD28" s="247"/>
      <c r="AE28" s="247"/>
      <c r="AF28" s="248"/>
      <c r="AG28" s="150"/>
      <c r="AH28" s="105" t="s">
        <v>198</v>
      </c>
      <c r="AI28" s="39"/>
      <c r="AJ28" s="39"/>
      <c r="AK28" s="39"/>
      <c r="AL28" s="39"/>
      <c r="AM28" s="39"/>
      <c r="AN28" s="39"/>
      <c r="AO28" s="39"/>
      <c r="AP28" s="39"/>
      <c r="AQ28" s="39"/>
      <c r="AR28" s="40"/>
      <c r="AW28" s="106"/>
      <c r="BL28" s="34"/>
      <c r="BM28" s="34"/>
      <c r="BN28" s="34"/>
      <c r="BO28" s="34"/>
      <c r="BP28" s="34"/>
      <c r="BQ28" s="34"/>
      <c r="BR28" s="34"/>
      <c r="BS28" s="34"/>
      <c r="BT28" s="34"/>
      <c r="BU28" s="34"/>
      <c r="BV28" s="34"/>
      <c r="BW28" s="94" t="s">
        <v>147</v>
      </c>
      <c r="BX28" s="95">
        <v>0.5</v>
      </c>
      <c r="BY28" s="34"/>
      <c r="BZ28" s="34"/>
      <c r="CA28" s="34"/>
      <c r="CB28" s="34"/>
      <c r="CC28" s="34"/>
      <c r="CD28" s="34"/>
      <c r="CE28" s="134"/>
      <c r="CF28" s="56"/>
      <c r="CG28" s="34"/>
      <c r="CH28" s="54"/>
      <c r="CI28" s="32"/>
      <c r="CK28" s="32"/>
    </row>
    <row r="29" spans="1:131" ht="18.75" customHeight="1">
      <c r="C29" s="233" t="s">
        <v>71</v>
      </c>
      <c r="D29" s="233"/>
      <c r="E29" s="233"/>
      <c r="F29" s="233"/>
      <c r="G29" s="233"/>
      <c r="H29" s="233"/>
      <c r="I29" s="233"/>
      <c r="J29" s="233"/>
      <c r="K29" s="233"/>
      <c r="L29" s="242" t="str">
        <f>IF(kanyu="","",BY17*BW26)</f>
        <v/>
      </c>
      <c r="M29" s="243"/>
      <c r="N29" s="243"/>
      <c r="O29" s="243"/>
      <c r="P29" s="39" t="s">
        <v>60</v>
      </c>
      <c r="Q29" s="242" t="str">
        <f>IF(kanyu="","",CB17*BW26)</f>
        <v/>
      </c>
      <c r="R29" s="243"/>
      <c r="S29" s="243"/>
      <c r="T29" s="243"/>
      <c r="U29" s="40" t="s">
        <v>60</v>
      </c>
      <c r="V29" s="243" t="str">
        <f>IF(kanyu="","",CE17*BW26)</f>
        <v/>
      </c>
      <c r="W29" s="243"/>
      <c r="X29" s="243"/>
      <c r="Y29" s="243"/>
      <c r="Z29" s="40" t="s">
        <v>60</v>
      </c>
      <c r="AA29" s="48"/>
      <c r="AB29" s="247"/>
      <c r="AC29" s="247"/>
      <c r="AD29" s="247"/>
      <c r="AE29" s="247"/>
      <c r="AF29" s="248"/>
      <c r="AG29" s="150"/>
      <c r="AH29" s="146"/>
      <c r="AI29" s="224">
        <f>ir_kin</f>
        <v>29300</v>
      </c>
      <c r="AJ29" s="224"/>
      <c r="AK29" s="224"/>
      <c r="AL29" s="45" t="s">
        <v>60</v>
      </c>
      <c r="AM29" s="45" t="s">
        <v>65</v>
      </c>
      <c r="AN29" s="45" t="s">
        <v>68</v>
      </c>
      <c r="AO29" s="45"/>
      <c r="AP29" s="45"/>
      <c r="AQ29" s="45"/>
      <c r="AR29" s="46"/>
      <c r="AW29" s="106"/>
      <c r="BL29" s="34"/>
      <c r="BM29" s="34"/>
      <c r="BN29" s="34"/>
      <c r="BO29" s="34"/>
      <c r="BP29" s="34"/>
      <c r="BQ29" s="34"/>
      <c r="BR29" s="34"/>
      <c r="BS29" s="34"/>
      <c r="BT29" s="34"/>
      <c r="BU29" s="34"/>
      <c r="BV29" s="34"/>
      <c r="BW29" s="94" t="s">
        <v>148</v>
      </c>
      <c r="BX29" s="95">
        <v>0.8</v>
      </c>
      <c r="BY29" s="34"/>
      <c r="BZ29" s="34"/>
      <c r="CA29" s="34"/>
      <c r="CB29" s="34"/>
      <c r="CC29" s="34"/>
      <c r="CD29" s="34"/>
      <c r="CE29" s="134"/>
      <c r="CF29" s="56"/>
      <c r="CG29" s="34"/>
      <c r="CH29" s="54"/>
      <c r="CI29" s="32"/>
      <c r="CK29" s="32"/>
      <c r="CM29" s="49"/>
    </row>
    <row r="30" spans="1:131" ht="18.75" customHeight="1">
      <c r="C30" s="233" t="s">
        <v>152</v>
      </c>
      <c r="D30" s="233"/>
      <c r="E30" s="233"/>
      <c r="F30" s="233"/>
      <c r="G30" s="233"/>
      <c r="H30" s="233"/>
      <c r="I30" s="233"/>
      <c r="J30" s="233"/>
      <c r="K30" s="233"/>
      <c r="L30" s="239" t="str">
        <f>IF(kanyu="","",IF(kgn&lt;&gt;"",kgn&amp;"軽減",""))</f>
        <v/>
      </c>
      <c r="M30" s="240"/>
      <c r="N30" s="240"/>
      <c r="O30" s="240"/>
      <c r="P30" s="240"/>
      <c r="Q30" s="240"/>
      <c r="R30" s="240"/>
      <c r="S30" s="240"/>
      <c r="T30" s="240"/>
      <c r="U30" s="240"/>
      <c r="V30" s="240"/>
      <c r="W30" s="240"/>
      <c r="X30" s="240"/>
      <c r="Y30" s="240"/>
      <c r="Z30" s="241"/>
      <c r="AA30" s="101"/>
      <c r="AB30" s="247"/>
      <c r="AC30" s="247"/>
      <c r="AD30" s="247"/>
      <c r="AE30" s="247"/>
      <c r="AF30" s="248"/>
      <c r="AG30" s="150"/>
      <c r="AH30" s="105" t="s">
        <v>199</v>
      </c>
      <c r="AI30" s="39"/>
      <c r="AJ30" s="39"/>
      <c r="AK30" s="39"/>
      <c r="AL30" s="39"/>
      <c r="AM30" s="39"/>
      <c r="AN30" s="39"/>
      <c r="AO30" s="39"/>
      <c r="AP30" s="39"/>
      <c r="AQ30" s="39"/>
      <c r="AR30" s="40"/>
      <c r="AW30" s="106"/>
      <c r="BL30" s="34"/>
      <c r="BM30" s="34"/>
      <c r="BN30" s="34"/>
      <c r="BO30" s="34"/>
      <c r="BP30" s="34"/>
      <c r="BQ30" s="34"/>
      <c r="BR30" s="34"/>
      <c r="BS30" s="34"/>
      <c r="BT30" s="34"/>
      <c r="BU30" s="34"/>
      <c r="BV30" s="34"/>
      <c r="BW30" s="34"/>
      <c r="BX30" s="34"/>
      <c r="BY30" s="34"/>
      <c r="BZ30" s="34"/>
      <c r="CA30" s="34"/>
      <c r="CB30" s="34"/>
      <c r="CC30" s="34"/>
      <c r="CD30" s="34"/>
      <c r="CE30" s="134"/>
      <c r="CF30" s="56"/>
      <c r="CG30" s="34"/>
      <c r="CH30" s="54"/>
      <c r="CI30" s="32" t="s">
        <v>79</v>
      </c>
      <c r="CK30" s="64" t="s">
        <v>80</v>
      </c>
      <c r="CM30" s="49"/>
    </row>
    <row r="31" spans="1:131" ht="18.75" customHeight="1">
      <c r="C31" s="233" t="s">
        <v>72</v>
      </c>
      <c r="D31" s="233"/>
      <c r="E31" s="233"/>
      <c r="F31" s="233"/>
      <c r="G31" s="233"/>
      <c r="H31" s="233"/>
      <c r="I31" s="233"/>
      <c r="J31" s="233"/>
      <c r="K31" s="233"/>
      <c r="L31" s="242" t="str">
        <f>IF(kanyu="","",TRUNC(L26+L28+L29,-2))</f>
        <v/>
      </c>
      <c r="M31" s="243"/>
      <c r="N31" s="243"/>
      <c r="O31" s="243"/>
      <c r="P31" s="39" t="s">
        <v>60</v>
      </c>
      <c r="Q31" s="242" t="str">
        <f>IF(kanyu="","",TRUNC(Q26+Q28+Q29,-2))</f>
        <v/>
      </c>
      <c r="R31" s="243"/>
      <c r="S31" s="243"/>
      <c r="T31" s="243"/>
      <c r="U31" s="40" t="s">
        <v>60</v>
      </c>
      <c r="V31" s="242" t="str">
        <f>IF(kanyu="","",TRUNC(V26+V28+V29,-2))</f>
        <v/>
      </c>
      <c r="W31" s="243"/>
      <c r="X31" s="243"/>
      <c r="Y31" s="243"/>
      <c r="Z31" s="40" t="s">
        <v>60</v>
      </c>
      <c r="AA31" s="48"/>
      <c r="AB31" s="247"/>
      <c r="AC31" s="247"/>
      <c r="AD31" s="247"/>
      <c r="AE31" s="247"/>
      <c r="AF31" s="248"/>
      <c r="AG31" s="150"/>
      <c r="AH31" s="106"/>
      <c r="AI31" s="244">
        <f>ir_byo</f>
        <v>22000</v>
      </c>
      <c r="AJ31" s="244"/>
      <c r="AK31" s="244"/>
      <c r="AL31" s="48" t="s">
        <v>60</v>
      </c>
      <c r="AM31" s="48"/>
      <c r="AN31" s="48"/>
      <c r="AO31" s="48"/>
      <c r="AP31" s="48"/>
      <c r="AQ31" s="48"/>
      <c r="AR31" s="49"/>
      <c r="AW31" s="106"/>
      <c r="BL31" s="34"/>
      <c r="BM31" s="34"/>
      <c r="BN31" s="34"/>
      <c r="BO31" s="34"/>
      <c r="BP31" s="34"/>
      <c r="BQ31" s="34"/>
      <c r="BR31" s="34"/>
      <c r="BS31" s="34"/>
      <c r="BT31" s="34"/>
      <c r="BU31" s="34"/>
      <c r="BV31" s="34"/>
      <c r="BW31" s="34"/>
      <c r="BX31" s="34"/>
      <c r="BY31" s="34"/>
      <c r="BZ31" s="34"/>
      <c r="CA31" s="34"/>
      <c r="CB31" s="34"/>
      <c r="CC31" s="34"/>
      <c r="CD31" s="34"/>
      <c r="CE31" s="134"/>
      <c r="CF31" s="56"/>
      <c r="CG31" s="34"/>
      <c r="CH31" s="54">
        <v>0</v>
      </c>
      <c r="CI31" s="12">
        <v>0</v>
      </c>
      <c r="CJ31" s="43"/>
      <c r="CK31" s="14">
        <v>430000</v>
      </c>
      <c r="CM31" s="49"/>
    </row>
    <row r="32" spans="1:131" ht="18.75" customHeight="1">
      <c r="C32" s="233" t="s">
        <v>153</v>
      </c>
      <c r="D32" s="233"/>
      <c r="E32" s="233"/>
      <c r="F32" s="233"/>
      <c r="G32" s="233"/>
      <c r="H32" s="233"/>
      <c r="I32" s="233"/>
      <c r="J32" s="233"/>
      <c r="K32" s="233"/>
      <c r="L32" s="234" t="str">
        <f>IF(kanyu="","",IF(L31&gt;ir_gnd,L31-ir_gnd,0))</f>
        <v/>
      </c>
      <c r="M32" s="235"/>
      <c r="N32" s="235"/>
      <c r="O32" s="235"/>
      <c r="P32" s="88" t="s">
        <v>60</v>
      </c>
      <c r="Q32" s="234" t="str">
        <f>IF(kanyu="","",IF(Q31&gt;si_gnd,Q31-si_gnd,0))</f>
        <v/>
      </c>
      <c r="R32" s="235"/>
      <c r="S32" s="235"/>
      <c r="T32" s="235"/>
      <c r="U32" s="89" t="s">
        <v>60</v>
      </c>
      <c r="V32" s="234" t="str">
        <f>IF(kanyu="","",IF(V31&gt;kg_gnd,V31-kg_gnd,0))</f>
        <v/>
      </c>
      <c r="W32" s="235"/>
      <c r="X32" s="235"/>
      <c r="Y32" s="235"/>
      <c r="Z32" s="89" t="s">
        <v>60</v>
      </c>
      <c r="AA32" s="48"/>
      <c r="AB32" s="247"/>
      <c r="AC32" s="247"/>
      <c r="AD32" s="247"/>
      <c r="AE32" s="247"/>
      <c r="AF32" s="248"/>
      <c r="AG32" s="147" t="s">
        <v>194</v>
      </c>
      <c r="AH32" s="148"/>
      <c r="AI32" s="148"/>
      <c r="AJ32" s="148"/>
      <c r="AK32" s="148"/>
      <c r="AL32" s="148"/>
      <c r="AM32" s="148"/>
      <c r="AN32" s="148"/>
      <c r="AO32" s="148"/>
      <c r="AP32" s="148"/>
      <c r="AQ32" s="148"/>
      <c r="AR32" s="149"/>
      <c r="AW32" s="106"/>
      <c r="BL32" s="34"/>
      <c r="BM32" s="34"/>
      <c r="BN32" s="34"/>
      <c r="BO32" s="34"/>
      <c r="BP32" s="34"/>
      <c r="BQ32" s="34"/>
      <c r="BR32" s="34"/>
      <c r="BS32" s="34"/>
      <c r="BT32" s="34"/>
      <c r="BU32" s="34"/>
      <c r="BV32" s="34"/>
      <c r="BW32" s="34"/>
      <c r="BX32" s="34"/>
      <c r="BY32" s="34"/>
      <c r="BZ32" s="34"/>
      <c r="CA32" s="34"/>
      <c r="CB32" s="34"/>
      <c r="CC32" s="34"/>
      <c r="CD32" s="34"/>
      <c r="CE32" s="134"/>
      <c r="CF32" s="56"/>
      <c r="CG32" s="34"/>
      <c r="CH32" s="54">
        <v>1</v>
      </c>
      <c r="CI32" s="16">
        <v>24000001</v>
      </c>
      <c r="CJ32" s="44"/>
      <c r="CK32" s="18">
        <v>290000</v>
      </c>
      <c r="CM32" s="49"/>
    </row>
    <row r="33" spans="3:91" ht="18.75" customHeight="1">
      <c r="C33" s="236" t="s">
        <v>154</v>
      </c>
      <c r="D33" s="236"/>
      <c r="E33" s="236"/>
      <c r="F33" s="236"/>
      <c r="G33" s="236"/>
      <c r="H33" s="236"/>
      <c r="I33" s="236"/>
      <c r="J33" s="236"/>
      <c r="K33" s="236"/>
      <c r="L33" s="237" t="str">
        <f>IF(kanyu="","",L31-L32)</f>
        <v/>
      </c>
      <c r="M33" s="238"/>
      <c r="N33" s="238"/>
      <c r="O33" s="238"/>
      <c r="P33" s="48" t="s">
        <v>60</v>
      </c>
      <c r="Q33" s="237" t="str">
        <f>IF(kanyu="","",Q31-Q32)</f>
        <v/>
      </c>
      <c r="R33" s="238"/>
      <c r="S33" s="238"/>
      <c r="T33" s="238"/>
      <c r="U33" s="49" t="s">
        <v>60</v>
      </c>
      <c r="V33" s="237" t="str">
        <f>IF(kanyu="","",V31-V32)</f>
        <v/>
      </c>
      <c r="W33" s="238"/>
      <c r="X33" s="238"/>
      <c r="Y33" s="238"/>
      <c r="Z33" s="49" t="s">
        <v>60</v>
      </c>
      <c r="AA33" s="48"/>
      <c r="AB33" s="247"/>
      <c r="AC33" s="247"/>
      <c r="AD33" s="247"/>
      <c r="AE33" s="247"/>
      <c r="AF33" s="248"/>
      <c r="AG33" s="150"/>
      <c r="AH33" s="105" t="s">
        <v>196</v>
      </c>
      <c r="AI33" s="39"/>
      <c r="AJ33" s="39"/>
      <c r="AK33" s="39"/>
      <c r="AL33" s="39"/>
      <c r="AM33" s="39"/>
      <c r="AN33" s="39"/>
      <c r="AO33" s="39"/>
      <c r="AP33" s="39"/>
      <c r="AQ33" s="39"/>
      <c r="AR33" s="40"/>
      <c r="AW33" s="106"/>
      <c r="BL33" s="34"/>
      <c r="BM33" s="34"/>
      <c r="BN33" s="34"/>
      <c r="BO33" s="34"/>
      <c r="BP33" s="34"/>
      <c r="BQ33" s="34"/>
      <c r="BR33" s="34"/>
      <c r="BS33" s="34"/>
      <c r="BT33" s="34"/>
      <c r="BU33" s="34"/>
      <c r="BV33" s="34"/>
      <c r="BW33" s="34"/>
      <c r="BX33" s="34"/>
      <c r="BY33" s="34"/>
      <c r="BZ33" s="34"/>
      <c r="CA33" s="34"/>
      <c r="CB33" s="34"/>
      <c r="CC33" s="34"/>
      <c r="CD33" s="34"/>
      <c r="CE33" s="134"/>
      <c r="CF33" s="56"/>
      <c r="CG33" s="34"/>
      <c r="CH33" s="54">
        <v>2</v>
      </c>
      <c r="CI33" s="16">
        <v>24500001</v>
      </c>
      <c r="CJ33" s="44"/>
      <c r="CK33" s="18">
        <v>150000</v>
      </c>
      <c r="CM33" s="49"/>
    </row>
    <row r="34" spans="3:91" ht="18.75" customHeight="1">
      <c r="C34" s="225" t="s">
        <v>155</v>
      </c>
      <c r="D34" s="226"/>
      <c r="E34" s="226"/>
      <c r="F34" s="226"/>
      <c r="G34" s="226"/>
      <c r="H34" s="226"/>
      <c r="I34" s="226"/>
      <c r="J34" s="226"/>
      <c r="K34" s="226"/>
      <c r="L34" s="227" t="str">
        <f>IF(kanyu&lt;&gt;"",TRUNC(L33/12*LEFT(kanyu,LEN(kanyu)-2),-2),"")</f>
        <v/>
      </c>
      <c r="M34" s="228"/>
      <c r="N34" s="228"/>
      <c r="O34" s="228"/>
      <c r="P34" s="50" t="s">
        <v>60</v>
      </c>
      <c r="Q34" s="227" t="str">
        <f>IF(kanyu&lt;&gt;"",TRUNC(Q33/12*LEFT(kanyu,LEN(kanyu)-2),-2),"")</f>
        <v/>
      </c>
      <c r="R34" s="228"/>
      <c r="S34" s="228"/>
      <c r="T34" s="228"/>
      <c r="U34" s="51" t="s">
        <v>60</v>
      </c>
      <c r="V34" s="227" t="str">
        <f>IF(kanyu&lt;&gt;"",TRUNC(V33/12*LEFT(kanyu,LEN(kanyu)-2),-2),"")</f>
        <v/>
      </c>
      <c r="W34" s="228"/>
      <c r="X34" s="228"/>
      <c r="Y34" s="228"/>
      <c r="Z34" s="52" t="s">
        <v>60</v>
      </c>
      <c r="AA34" s="48"/>
      <c r="AB34" s="247"/>
      <c r="AC34" s="247"/>
      <c r="AD34" s="247"/>
      <c r="AE34" s="247"/>
      <c r="AF34" s="248"/>
      <c r="AG34" s="150"/>
      <c r="AH34" s="146"/>
      <c r="AI34" s="45" t="s">
        <v>197</v>
      </c>
      <c r="AJ34" s="45"/>
      <c r="AK34" s="45"/>
      <c r="AL34" s="45"/>
      <c r="AM34" s="45"/>
      <c r="AN34" s="45"/>
      <c r="AO34" s="324">
        <f>si_syt</f>
        <v>2.3300000000000001E-2</v>
      </c>
      <c r="AP34" s="324"/>
      <c r="AQ34" s="324"/>
      <c r="AR34" s="46"/>
      <c r="AW34" s="106"/>
      <c r="BL34" s="34"/>
      <c r="BM34" s="34"/>
      <c r="BN34" s="34"/>
      <c r="BO34" s="34"/>
      <c r="BP34" s="34"/>
      <c r="BQ34" s="34"/>
      <c r="BR34" s="34"/>
      <c r="BS34" s="34"/>
      <c r="BT34" s="34"/>
      <c r="BU34" s="34"/>
      <c r="BV34" s="34"/>
      <c r="BW34" s="34"/>
      <c r="BX34" s="34"/>
      <c r="BY34" s="34"/>
      <c r="BZ34" s="34"/>
      <c r="CA34" s="34"/>
      <c r="CB34" s="34"/>
      <c r="CC34" s="34"/>
      <c r="CD34" s="34"/>
      <c r="CE34" s="134"/>
      <c r="CF34" s="56"/>
      <c r="CG34" s="34"/>
      <c r="CH34" s="54">
        <v>3</v>
      </c>
      <c r="CI34" s="29">
        <v>25000000</v>
      </c>
      <c r="CJ34" s="47"/>
      <c r="CK34" s="31">
        <v>0</v>
      </c>
      <c r="CM34" s="49"/>
    </row>
    <row r="35" spans="3:91" ht="18.75" customHeight="1">
      <c r="C35" s="229" t="s">
        <v>5</v>
      </c>
      <c r="D35" s="230"/>
      <c r="E35" s="230"/>
      <c r="F35" s="230"/>
      <c r="G35" s="230"/>
      <c r="H35" s="230"/>
      <c r="I35" s="230"/>
      <c r="J35" s="230"/>
      <c r="K35" s="230"/>
      <c r="L35" s="231" t="str">
        <f>IF(kanyu="","",ir_gnd)</f>
        <v/>
      </c>
      <c r="M35" s="232"/>
      <c r="N35" s="232"/>
      <c r="O35" s="232"/>
      <c r="P35" s="45" t="s">
        <v>60</v>
      </c>
      <c r="Q35" s="231" t="str">
        <f>IF(kanyu="","",si_gnd)</f>
        <v/>
      </c>
      <c r="R35" s="232"/>
      <c r="S35" s="232"/>
      <c r="T35" s="232"/>
      <c r="U35" s="46" t="s">
        <v>60</v>
      </c>
      <c r="V35" s="231" t="str">
        <f>IF(kanyu="","",kg_gnd)</f>
        <v/>
      </c>
      <c r="W35" s="232"/>
      <c r="X35" s="232"/>
      <c r="Y35" s="232"/>
      <c r="Z35" s="46" t="s">
        <v>60</v>
      </c>
      <c r="AA35" s="48"/>
      <c r="AB35" s="247"/>
      <c r="AC35" s="247"/>
      <c r="AD35" s="247"/>
      <c r="AE35" s="247"/>
      <c r="AF35" s="248"/>
      <c r="AG35" s="150"/>
      <c r="AH35" s="105" t="s">
        <v>198</v>
      </c>
      <c r="AI35" s="39"/>
      <c r="AJ35" s="39"/>
      <c r="AK35" s="39"/>
      <c r="AL35" s="39"/>
      <c r="AM35" s="39"/>
      <c r="AN35" s="39"/>
      <c r="AO35" s="39"/>
      <c r="AP35" s="39"/>
      <c r="AQ35" s="39"/>
      <c r="AR35" s="40"/>
      <c r="AW35" s="106"/>
      <c r="BL35" s="34"/>
      <c r="BM35" s="34"/>
      <c r="BN35" s="34"/>
      <c r="BO35" s="34"/>
      <c r="BP35" s="34"/>
      <c r="BQ35" s="34"/>
      <c r="BR35" s="34"/>
      <c r="BS35" s="34"/>
      <c r="BT35" s="34"/>
      <c r="BU35" s="34"/>
      <c r="BV35" s="34"/>
      <c r="BW35" s="34"/>
      <c r="BX35" s="34"/>
      <c r="BY35" s="34"/>
      <c r="BZ35" s="34"/>
      <c r="CA35" s="34"/>
      <c r="CB35" s="34"/>
      <c r="CC35" s="34"/>
      <c r="CD35" s="34"/>
      <c r="CE35" s="134"/>
      <c r="CF35" s="56"/>
      <c r="CG35" s="34"/>
      <c r="CH35" s="54"/>
      <c r="CI35" s="32"/>
      <c r="CK35" s="32"/>
      <c r="CM35" s="49"/>
    </row>
    <row r="36" spans="3:91" ht="18.75" customHeight="1">
      <c r="C36" s="1" t="str">
        <f>IF(L30&lt;&gt;"","　＊軽減割合は④均等割額⑤平等割額に適用されています。","")</f>
        <v/>
      </c>
      <c r="AB36" s="247"/>
      <c r="AC36" s="247"/>
      <c r="AD36" s="247"/>
      <c r="AE36" s="247"/>
      <c r="AF36" s="248"/>
      <c r="AG36" s="150"/>
      <c r="AH36" s="146"/>
      <c r="AI36" s="224">
        <f>si_kin</f>
        <v>9500</v>
      </c>
      <c r="AJ36" s="224"/>
      <c r="AK36" s="224"/>
      <c r="AL36" s="45" t="s">
        <v>60</v>
      </c>
      <c r="AM36" s="45" t="s">
        <v>65</v>
      </c>
      <c r="AN36" s="45" t="s">
        <v>68</v>
      </c>
      <c r="AO36" s="45"/>
      <c r="AP36" s="45"/>
      <c r="AQ36" s="45"/>
      <c r="AR36" s="46"/>
      <c r="AW36" s="106"/>
      <c r="BL36" s="34"/>
      <c r="BM36" s="34"/>
      <c r="BN36" s="34"/>
      <c r="BO36" s="34"/>
      <c r="BP36" s="34"/>
      <c r="BQ36" s="34"/>
      <c r="BR36" s="34"/>
      <c r="BS36" s="34"/>
      <c r="BT36" s="34"/>
      <c r="BU36" s="34"/>
      <c r="BV36" s="34"/>
      <c r="BW36" s="34"/>
      <c r="BX36" s="34"/>
      <c r="BY36" s="34"/>
      <c r="BZ36" s="34"/>
      <c r="CA36" s="34"/>
      <c r="CB36" s="34"/>
      <c r="CC36" s="34"/>
      <c r="CD36" s="34"/>
      <c r="CE36" s="134"/>
      <c r="CF36" s="56"/>
      <c r="CG36" s="34"/>
      <c r="CH36" s="54"/>
      <c r="CI36" s="32"/>
      <c r="CK36" s="32"/>
      <c r="CM36" s="49"/>
    </row>
    <row r="37" spans="3:91" ht="18.75" customHeight="1">
      <c r="C37" s="99" t="s">
        <v>185</v>
      </c>
      <c r="AB37" s="247"/>
      <c r="AC37" s="247"/>
      <c r="AD37" s="247"/>
      <c r="AE37" s="247"/>
      <c r="AF37" s="248"/>
      <c r="AG37" s="150"/>
      <c r="AH37" s="105" t="s">
        <v>199</v>
      </c>
      <c r="AI37" s="39"/>
      <c r="AJ37" s="39"/>
      <c r="AK37" s="39"/>
      <c r="AL37" s="39"/>
      <c r="AM37" s="39"/>
      <c r="AN37" s="39"/>
      <c r="AO37" s="39"/>
      <c r="AP37" s="39"/>
      <c r="AQ37" s="39"/>
      <c r="AR37" s="40"/>
      <c r="AW37" s="106"/>
      <c r="BL37" s="34"/>
      <c r="BM37" s="34"/>
      <c r="BN37" s="34"/>
      <c r="BO37" s="34"/>
      <c r="BP37" s="34"/>
      <c r="BQ37" s="34"/>
      <c r="BR37" s="34"/>
      <c r="BS37" s="34"/>
      <c r="BT37" s="34"/>
      <c r="BU37" s="34"/>
      <c r="BV37" s="34"/>
      <c r="BW37" s="34"/>
      <c r="BX37" s="34"/>
      <c r="BY37" s="34"/>
      <c r="BZ37" s="34"/>
      <c r="CA37" s="34"/>
      <c r="CB37" s="34"/>
      <c r="CC37" s="34"/>
      <c r="CD37" s="34"/>
      <c r="CE37" s="134"/>
      <c r="CF37" s="56"/>
      <c r="CG37" s="34"/>
      <c r="CI37" s="32"/>
      <c r="CK37" s="32"/>
      <c r="CM37" s="49"/>
    </row>
    <row r="38" spans="3:91" ht="18.75" customHeight="1">
      <c r="C38" s="1" t="s">
        <v>175</v>
      </c>
      <c r="AB38" s="247"/>
      <c r="AC38" s="247"/>
      <c r="AD38" s="247"/>
      <c r="AE38" s="247"/>
      <c r="AF38" s="248"/>
      <c r="AG38" s="153"/>
      <c r="AH38" s="146"/>
      <c r="AI38" s="224">
        <f>si_byo</f>
        <v>6700</v>
      </c>
      <c r="AJ38" s="224"/>
      <c r="AK38" s="224"/>
      <c r="AL38" s="45" t="s">
        <v>60</v>
      </c>
      <c r="AM38" s="45"/>
      <c r="AN38" s="45"/>
      <c r="AO38" s="45"/>
      <c r="AP38" s="45"/>
      <c r="AQ38" s="45"/>
      <c r="AR38" s="46"/>
      <c r="AW38" s="106"/>
      <c r="BL38" s="34"/>
      <c r="BM38" s="34"/>
      <c r="BN38" s="34"/>
      <c r="BO38" s="34"/>
      <c r="BP38" s="34"/>
      <c r="BQ38" s="34"/>
      <c r="BR38" s="34"/>
      <c r="BS38" s="34"/>
      <c r="BT38" s="34"/>
      <c r="BU38" s="34"/>
      <c r="BV38" s="34"/>
      <c r="BW38" s="34"/>
      <c r="BX38" s="34"/>
      <c r="BY38" s="34"/>
      <c r="BZ38" s="34"/>
      <c r="CA38" s="34"/>
      <c r="CB38" s="34"/>
      <c r="CC38" s="34"/>
      <c r="CD38" s="34"/>
      <c r="CE38" s="134"/>
      <c r="CF38" s="56"/>
      <c r="CG38" s="34"/>
      <c r="CI38" s="32"/>
      <c r="CK38" s="32"/>
      <c r="CM38" s="49"/>
    </row>
    <row r="39" spans="3:91" ht="18.75" customHeight="1">
      <c r="C39" s="1" t="s">
        <v>176</v>
      </c>
      <c r="AB39" s="247"/>
      <c r="AC39" s="247"/>
      <c r="AD39" s="247"/>
      <c r="AE39" s="247"/>
      <c r="AF39" s="248"/>
      <c r="AG39" s="150" t="s">
        <v>195</v>
      </c>
      <c r="AH39" s="151"/>
      <c r="AI39" s="151"/>
      <c r="AJ39" s="151"/>
      <c r="AK39" s="151"/>
      <c r="AL39" s="151"/>
      <c r="AM39" s="151"/>
      <c r="AN39" s="151"/>
      <c r="AO39" s="151"/>
      <c r="AP39" s="151"/>
      <c r="AQ39" s="151"/>
      <c r="AR39" s="152"/>
      <c r="AW39" s="106"/>
      <c r="BL39" s="34"/>
      <c r="BM39" s="34"/>
      <c r="BN39" s="34"/>
      <c r="BO39" s="34"/>
      <c r="BP39" s="34"/>
      <c r="BQ39" s="34"/>
      <c r="BR39" s="34"/>
      <c r="BS39" s="34"/>
      <c r="BT39" s="34"/>
      <c r="BU39" s="34"/>
      <c r="BV39" s="34"/>
      <c r="BW39" s="34"/>
      <c r="BX39" s="34"/>
      <c r="BY39" s="34"/>
      <c r="BZ39" s="34"/>
      <c r="CA39" s="34"/>
      <c r="CB39" s="34"/>
      <c r="CC39" s="34"/>
      <c r="CD39" s="34"/>
      <c r="CE39" s="134"/>
      <c r="CF39" s="56"/>
      <c r="CG39" s="34"/>
      <c r="CI39" s="32"/>
      <c r="CK39" s="32"/>
      <c r="CM39" s="49"/>
    </row>
    <row r="40" spans="3:91" ht="18.75" customHeight="1">
      <c r="C40" s="1" t="s">
        <v>177</v>
      </c>
      <c r="AB40" s="247"/>
      <c r="AC40" s="247"/>
      <c r="AD40" s="247"/>
      <c r="AE40" s="247"/>
      <c r="AF40" s="248"/>
      <c r="AG40" s="150"/>
      <c r="AH40" s="105" t="s">
        <v>196</v>
      </c>
      <c r="AI40" s="39"/>
      <c r="AJ40" s="39"/>
      <c r="AK40" s="39"/>
      <c r="AL40" s="39"/>
      <c r="AM40" s="39"/>
      <c r="AN40" s="39"/>
      <c r="AO40" s="39"/>
      <c r="AP40" s="39"/>
      <c r="AQ40" s="39"/>
      <c r="AR40" s="40"/>
      <c r="AW40" s="106"/>
      <c r="BL40" s="34"/>
      <c r="BM40" s="34"/>
      <c r="BN40" s="34"/>
      <c r="BO40" s="34"/>
      <c r="BP40" s="34"/>
      <c r="BQ40" s="34"/>
      <c r="BR40" s="34"/>
      <c r="BS40" s="34"/>
      <c r="BT40" s="34"/>
      <c r="BU40" s="34"/>
      <c r="BV40" s="34"/>
      <c r="BW40" s="34"/>
      <c r="BX40" s="34"/>
      <c r="BY40" s="34"/>
      <c r="BZ40" s="34"/>
      <c r="CA40" s="34"/>
      <c r="CB40" s="34"/>
      <c r="CC40" s="34"/>
      <c r="CD40" s="34"/>
      <c r="CE40" s="134"/>
      <c r="CF40" s="56"/>
      <c r="CG40" s="34"/>
      <c r="CI40" s="32"/>
      <c r="CK40" s="32"/>
      <c r="CM40" s="49"/>
    </row>
    <row r="41" spans="3:91" ht="18.75" customHeight="1">
      <c r="C41" s="1" t="s">
        <v>178</v>
      </c>
      <c r="AB41" s="247"/>
      <c r="AC41" s="247"/>
      <c r="AD41" s="247"/>
      <c r="AE41" s="247"/>
      <c r="AF41" s="248"/>
      <c r="AG41" s="150"/>
      <c r="AH41" s="146"/>
      <c r="AI41" s="45" t="s">
        <v>197</v>
      </c>
      <c r="AJ41" s="45"/>
      <c r="AK41" s="45"/>
      <c r="AL41" s="45"/>
      <c r="AM41" s="45"/>
      <c r="AN41" s="45"/>
      <c r="AO41" s="324">
        <f>kg_syt</f>
        <v>2.2200000000000001E-2</v>
      </c>
      <c r="AP41" s="324"/>
      <c r="AQ41" s="324"/>
      <c r="AR41" s="46"/>
      <c r="AW41" s="106"/>
      <c r="BL41" s="34"/>
      <c r="BM41" s="34"/>
      <c r="BN41" s="34"/>
      <c r="BO41" s="34"/>
      <c r="BP41" s="34"/>
      <c r="BQ41" s="34"/>
      <c r="BR41" s="34"/>
      <c r="BS41" s="34"/>
      <c r="BT41" s="34"/>
      <c r="BU41" s="34"/>
      <c r="BV41" s="34"/>
      <c r="BW41" s="34"/>
      <c r="BX41" s="34"/>
      <c r="BY41" s="34"/>
      <c r="BZ41" s="34"/>
      <c r="CA41" s="34"/>
      <c r="CB41" s="34"/>
      <c r="CC41" s="34"/>
      <c r="CD41" s="34"/>
      <c r="CE41" s="134"/>
      <c r="CF41" s="56"/>
      <c r="CG41" s="34"/>
      <c r="CI41" s="32"/>
      <c r="CK41" s="32"/>
      <c r="CM41" s="49"/>
    </row>
    <row r="42" spans="3:91" ht="18.75" customHeight="1">
      <c r="C42" s="1" t="s">
        <v>179</v>
      </c>
      <c r="AB42" s="247"/>
      <c r="AC42" s="247"/>
      <c r="AD42" s="247"/>
      <c r="AE42" s="247"/>
      <c r="AF42" s="248"/>
      <c r="AG42" s="150"/>
      <c r="AH42" s="105" t="s">
        <v>198</v>
      </c>
      <c r="AI42" s="39"/>
      <c r="AJ42" s="39"/>
      <c r="AK42" s="39"/>
      <c r="AL42" s="39"/>
      <c r="AM42" s="39"/>
      <c r="AN42" s="39"/>
      <c r="AO42" s="39"/>
      <c r="AP42" s="39"/>
      <c r="AQ42" s="39"/>
      <c r="AR42" s="40"/>
      <c r="AW42" s="48"/>
      <c r="BL42" s="34"/>
      <c r="BM42" s="34"/>
      <c r="BN42" s="34"/>
      <c r="BO42" s="34"/>
      <c r="BP42" s="34"/>
      <c r="BQ42" s="34"/>
      <c r="BR42" s="34"/>
      <c r="BS42" s="34"/>
      <c r="BT42" s="34"/>
      <c r="BU42" s="34"/>
      <c r="BV42" s="34"/>
      <c r="BW42" s="34"/>
      <c r="BX42" s="34"/>
      <c r="BY42" s="34"/>
      <c r="BZ42" s="34"/>
      <c r="CA42" s="34"/>
      <c r="CB42" s="34"/>
      <c r="CC42" s="34"/>
      <c r="CD42" s="34"/>
      <c r="CE42" s="134"/>
      <c r="CF42" s="56"/>
      <c r="CG42" s="34"/>
      <c r="CI42" s="32"/>
      <c r="CK42" s="32"/>
      <c r="CM42" s="49"/>
    </row>
    <row r="43" spans="3:91" ht="18.75" customHeight="1">
      <c r="C43" s="1" t="s">
        <v>180</v>
      </c>
      <c r="AB43" s="247"/>
      <c r="AC43" s="247"/>
      <c r="AD43" s="247"/>
      <c r="AE43" s="247"/>
      <c r="AF43" s="248"/>
      <c r="AG43" s="150"/>
      <c r="AH43" s="146"/>
      <c r="AI43" s="224">
        <f>kg_kin</f>
        <v>11600</v>
      </c>
      <c r="AJ43" s="224"/>
      <c r="AK43" s="224"/>
      <c r="AL43" s="45" t="s">
        <v>60</v>
      </c>
      <c r="AM43" s="45" t="s">
        <v>65</v>
      </c>
      <c r="AN43" s="45" t="s">
        <v>68</v>
      </c>
      <c r="AO43" s="45"/>
      <c r="AP43" s="45"/>
      <c r="AQ43" s="45"/>
      <c r="AR43" s="46"/>
      <c r="BL43" s="34"/>
      <c r="BM43" s="34"/>
      <c r="BN43" s="34"/>
      <c r="BO43" s="34"/>
      <c r="BP43" s="34"/>
      <c r="BQ43" s="34"/>
      <c r="BR43" s="34"/>
      <c r="BS43" s="34"/>
      <c r="BT43" s="34"/>
      <c r="BU43" s="34"/>
      <c r="BV43" s="34"/>
      <c r="BW43" s="34"/>
      <c r="BX43" s="34"/>
      <c r="BY43" s="34"/>
      <c r="BZ43" s="34"/>
      <c r="CA43" s="34"/>
      <c r="CB43" s="34"/>
      <c r="CC43" s="34"/>
      <c r="CD43" s="34"/>
      <c r="CE43" s="34"/>
      <c r="CF43" s="56"/>
      <c r="CG43" s="34"/>
      <c r="CI43" s="32"/>
      <c r="CK43" s="32"/>
    </row>
    <row r="44" spans="3:91" ht="18.75" customHeight="1">
      <c r="C44" s="99" t="s">
        <v>73</v>
      </c>
      <c r="AB44" s="247"/>
      <c r="AC44" s="247"/>
      <c r="AD44" s="247"/>
      <c r="AE44" s="247"/>
      <c r="AF44" s="248"/>
      <c r="AG44" s="150"/>
      <c r="AH44" s="105" t="s">
        <v>199</v>
      </c>
      <c r="AI44" s="39"/>
      <c r="AJ44" s="39"/>
      <c r="AK44" s="39"/>
      <c r="AL44" s="39"/>
      <c r="AM44" s="39"/>
      <c r="AN44" s="39"/>
      <c r="AO44" s="39"/>
      <c r="AP44" s="39"/>
      <c r="AQ44" s="39"/>
      <c r="AR44" s="40"/>
      <c r="BL44" s="34"/>
      <c r="BM44" s="34"/>
      <c r="BN44" s="34"/>
      <c r="BO44" s="34"/>
      <c r="BP44" s="34"/>
      <c r="BQ44" s="34"/>
      <c r="BR44" s="34"/>
      <c r="BS44" s="34"/>
      <c r="BT44" s="34"/>
      <c r="BU44" s="34"/>
      <c r="BV44" s="34"/>
      <c r="BW44" s="34"/>
      <c r="BX44" s="34"/>
      <c r="BY44" s="34"/>
      <c r="BZ44" s="34"/>
      <c r="CA44" s="34"/>
      <c r="CB44" s="34"/>
      <c r="CC44" s="34"/>
      <c r="CD44" s="34"/>
      <c r="CE44" s="34"/>
      <c r="CF44" s="56"/>
      <c r="CG44" s="34"/>
      <c r="CI44" s="32"/>
      <c r="CK44" s="32"/>
    </row>
    <row r="45" spans="3:91" ht="18.75" customHeight="1">
      <c r="C45" s="131" t="s">
        <v>260</v>
      </c>
      <c r="AB45" s="247"/>
      <c r="AC45" s="247"/>
      <c r="AD45" s="247"/>
      <c r="AE45" s="247"/>
      <c r="AF45" s="248"/>
      <c r="AG45" s="153"/>
      <c r="AH45" s="146"/>
      <c r="AI45" s="224">
        <f>kg_byo</f>
        <v>5900</v>
      </c>
      <c r="AJ45" s="224"/>
      <c r="AK45" s="224"/>
      <c r="AL45" s="45" t="s">
        <v>60</v>
      </c>
      <c r="AM45" s="45"/>
      <c r="AN45" s="45"/>
      <c r="AO45" s="45"/>
      <c r="AP45" s="45"/>
      <c r="AQ45" s="45"/>
      <c r="AR45" s="46"/>
      <c r="BL45" s="34"/>
      <c r="BM45" s="34"/>
      <c r="BN45" s="34"/>
      <c r="BO45" s="34"/>
      <c r="BP45" s="34"/>
      <c r="BQ45" s="34"/>
      <c r="BR45" s="34"/>
      <c r="BS45" s="34"/>
      <c r="BT45" s="34"/>
      <c r="BU45" s="34"/>
      <c r="BV45" s="34"/>
      <c r="BW45" s="34"/>
      <c r="BX45" s="34"/>
      <c r="BY45" s="34"/>
      <c r="BZ45" s="34"/>
      <c r="CA45" s="34"/>
      <c r="CB45" s="34"/>
      <c r="CC45" s="34"/>
      <c r="CD45" s="34"/>
      <c r="CE45" s="34"/>
      <c r="CF45" s="56"/>
      <c r="CG45" s="34"/>
      <c r="CI45" s="32"/>
      <c r="CK45" s="32"/>
    </row>
    <row r="46" spans="3:91" ht="18.75" customHeight="1">
      <c r="AW46" s="106"/>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56"/>
      <c r="CG46" s="34"/>
      <c r="CI46" s="32"/>
      <c r="CK46" s="32"/>
    </row>
    <row r="47" spans="3:91" ht="18.75" customHeight="1">
      <c r="C47" s="99"/>
      <c r="AW47" s="106"/>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56"/>
      <c r="CG47" s="34"/>
      <c r="CI47" s="32"/>
      <c r="CK47" s="32"/>
    </row>
    <row r="48" spans="3:91" ht="18.75" customHeight="1">
      <c r="AW48" s="106"/>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56"/>
      <c r="CG48" s="34"/>
      <c r="CI48" s="32"/>
      <c r="CK48" s="32"/>
    </row>
    <row r="49" spans="1:99" ht="18.75" customHeight="1">
      <c r="A49" s="166"/>
      <c r="B49" s="166" t="s">
        <v>209</v>
      </c>
      <c r="C49" s="167" t="s">
        <v>200</v>
      </c>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06"/>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56"/>
      <c r="CG49" s="34"/>
    </row>
    <row r="50" spans="1:99" ht="18.75" customHeight="1">
      <c r="C50" s="145"/>
      <c r="AW50" s="106"/>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56"/>
      <c r="CG50" s="34"/>
    </row>
    <row r="51" spans="1:99" ht="18.75" customHeight="1" thickBot="1">
      <c r="AW51" s="106"/>
      <c r="BG51" s="92"/>
      <c r="BH51" s="92"/>
      <c r="BI51" s="92"/>
      <c r="BJ51" s="92"/>
      <c r="BK51" s="165">
        <f>ir_gnd</f>
        <v>650000</v>
      </c>
      <c r="BL51" s="92"/>
      <c r="BM51" s="92"/>
      <c r="BN51" s="92"/>
      <c r="BO51" s="92"/>
      <c r="BP51" s="92"/>
      <c r="BQ51" s="165">
        <f>si_gnd</f>
        <v>240000</v>
      </c>
      <c r="BR51" s="92"/>
      <c r="BS51" s="92"/>
      <c r="BT51" s="92"/>
      <c r="BU51" s="92"/>
      <c r="BV51" s="92"/>
      <c r="BW51" s="165">
        <f>kg_gnd</f>
        <v>170000</v>
      </c>
      <c r="BX51" s="92"/>
      <c r="BY51" s="92"/>
      <c r="BZ51" s="92"/>
      <c r="CA51" s="92"/>
      <c r="CB51" s="92"/>
      <c r="CC51" s="34"/>
      <c r="CD51" s="34"/>
      <c r="CE51" s="34"/>
      <c r="CF51" s="34"/>
      <c r="CG51" s="34"/>
      <c r="CH51" s="34"/>
      <c r="CI51" s="34"/>
      <c r="CJ51" s="34"/>
      <c r="CK51" s="56"/>
      <c r="CL51" s="34"/>
      <c r="CN51" s="3"/>
      <c r="CO51" s="3"/>
      <c r="CP51" s="3"/>
      <c r="CQ51" s="3"/>
    </row>
    <row r="52" spans="1:99" ht="18.75" customHeight="1" thickBot="1">
      <c r="D52" s="155"/>
      <c r="E52" s="340" t="s">
        <v>16</v>
      </c>
      <c r="F52" s="341"/>
      <c r="G52" s="341"/>
      <c r="H52" s="342"/>
      <c r="I52" s="347" t="s">
        <v>202</v>
      </c>
      <c r="J52" s="348"/>
      <c r="K52" s="348"/>
      <c r="L52" s="348"/>
      <c r="M52" s="349"/>
      <c r="R52" s="144" t="s">
        <v>189</v>
      </c>
      <c r="S52" s="337" t="str">
        <f>S21</f>
        <v/>
      </c>
      <c r="T52" s="338"/>
      <c r="U52" s="338"/>
      <c r="V52" s="338"/>
      <c r="W52" s="338"/>
      <c r="X52" s="339"/>
      <c r="Y52" s="1" t="s">
        <v>60</v>
      </c>
      <c r="AW52" s="106"/>
      <c r="BG52" s="159"/>
      <c r="BH52" s="26" t="s">
        <v>242</v>
      </c>
      <c r="BI52" s="26" t="s">
        <v>243</v>
      </c>
      <c r="BJ52" s="26" t="s">
        <v>244</v>
      </c>
      <c r="BK52" s="26" t="s">
        <v>253</v>
      </c>
      <c r="BL52" s="26" t="s">
        <v>251</v>
      </c>
      <c r="BM52" s="162" t="s">
        <v>252</v>
      </c>
      <c r="BN52" s="26" t="s">
        <v>245</v>
      </c>
      <c r="BO52" s="26" t="s">
        <v>246</v>
      </c>
      <c r="BP52" s="26" t="s">
        <v>247</v>
      </c>
      <c r="BQ52" s="26" t="s">
        <v>254</v>
      </c>
      <c r="BR52" s="26" t="s">
        <v>251</v>
      </c>
      <c r="BS52" s="162" t="s">
        <v>255</v>
      </c>
      <c r="BT52" s="26" t="s">
        <v>248</v>
      </c>
      <c r="BU52" s="26" t="s">
        <v>249</v>
      </c>
      <c r="BV52" s="26" t="s">
        <v>250</v>
      </c>
      <c r="BW52" s="26" t="s">
        <v>256</v>
      </c>
      <c r="BX52" s="26" t="s">
        <v>251</v>
      </c>
      <c r="BY52" s="162" t="s">
        <v>257</v>
      </c>
      <c r="BZ52" s="26" t="s">
        <v>203</v>
      </c>
      <c r="CA52" s="34"/>
      <c r="CB52" s="34"/>
      <c r="CC52" s="34"/>
      <c r="CD52" s="34"/>
      <c r="CE52" s="34"/>
      <c r="CF52" s="34"/>
      <c r="CG52" s="34"/>
      <c r="CH52" s="34"/>
      <c r="CI52" s="34"/>
      <c r="CJ52" s="34"/>
      <c r="CK52" s="34"/>
      <c r="CL52" s="34"/>
      <c r="CM52" s="34"/>
      <c r="CN52" s="34"/>
      <c r="CO52" s="56"/>
      <c r="CP52" s="34"/>
      <c r="CR52" s="3"/>
      <c r="CS52" s="3"/>
      <c r="CT52" s="3"/>
      <c r="CU52" s="3"/>
    </row>
    <row r="53" spans="1:99" ht="18.75" customHeight="1">
      <c r="D53" s="156" t="s">
        <v>42</v>
      </c>
      <c r="E53" s="328" t="str">
        <f>IF(AE9="●","",IF(B9="","",B9))</f>
        <v/>
      </c>
      <c r="F53" s="329"/>
      <c r="G53" s="329"/>
      <c r="H53" s="330"/>
      <c r="I53" s="343" t="str">
        <f>IF(AE9="●","",IF(B9="","",BZ53))</f>
        <v/>
      </c>
      <c r="J53" s="344"/>
      <c r="K53" s="344"/>
      <c r="L53" s="344"/>
      <c r="M53" s="40" t="s">
        <v>201</v>
      </c>
      <c r="AW53" s="106"/>
      <c r="BG53" s="23" t="s">
        <v>234</v>
      </c>
      <c r="BH53" s="160" t="str">
        <f>IF(AE9="●","",BW9)</f>
        <v/>
      </c>
      <c r="BI53" s="160" t="str">
        <f>IF(AE9="●","",IF(BX9&lt;&gt;"",BX9*$BW$26,""))</f>
        <v/>
      </c>
      <c r="BJ53" s="160" t="str">
        <f>IF(AE9="●","",IF(BH53="","",($BY$17/$BW$21)*$BW$26))</f>
        <v/>
      </c>
      <c r="BK53" s="160" t="str">
        <f>IF(AE9="●","",IF(BH53="","",(BH53+BI53+BJ53)))</f>
        <v/>
      </c>
      <c r="BL53" s="161" t="str">
        <f>IF(AE9="●","",IF(BH53="","",IF(BK$61&gt;BK$51,BK53/BK$61,1)))</f>
        <v/>
      </c>
      <c r="BM53" s="163">
        <f>IF(BH53="",0,IF(BK$61&gt;BK$51,BK$51*BL53,BK53))</f>
        <v>0</v>
      </c>
      <c r="BN53" s="160" t="str">
        <f>IF(AE9="●","",BZ9)</f>
        <v/>
      </c>
      <c r="BO53" s="160" t="str">
        <f>IF(AE9="●","",IF(CA9&lt;&gt;"",CA9*$BW$26,""))</f>
        <v/>
      </c>
      <c r="BP53" s="160" t="str">
        <f>IF(AE9="●","",IF(BN53="","",($CB$17/$BW$21)*$BW$26))</f>
        <v/>
      </c>
      <c r="BQ53" s="160" t="str">
        <f>IF(AE9="●","",IF(BN53="","",(BN53+BO53+BP53)))</f>
        <v/>
      </c>
      <c r="BR53" s="161" t="str">
        <f>IF(AE9="●","",IF(BN53="","",IF(BQ$61&gt;BQ$51,BQ53/BQ$61,1)))</f>
        <v/>
      </c>
      <c r="BS53" s="163">
        <f t="shared" ref="BS53:BS56" si="29">IF(BN53="",0,IF(BQ$61&gt;BQ$51,BQ$51*BR53,BQ53))</f>
        <v>0</v>
      </c>
      <c r="BT53" s="160" t="str">
        <f>IF(AE9="●","",CC9)</f>
        <v/>
      </c>
      <c r="BU53" s="160" t="str">
        <f>IF(AE9="●","",IF(CD9&lt;&gt;"",CD9*$BW$26,""))</f>
        <v/>
      </c>
      <c r="BV53" s="160" t="str">
        <f>IF(AE9="●","",IF(BT53="","",($CE$17/$CD$18)*$BW$26))</f>
        <v/>
      </c>
      <c r="BW53" s="160" t="str">
        <f>IF(AE9="●","",IF(BT53="","",(BT53+BU53+BV53)))</f>
        <v/>
      </c>
      <c r="BX53" s="161" t="str">
        <f>IF(AE9="●","",IF(BT53="","",IF(BW$61&gt;BW$51,BW53/BW$61,1)))</f>
        <v/>
      </c>
      <c r="BY53" s="163">
        <f>IF(BT53="",0,IF(BW$61&gt;BW$51,BW$51*BX53,BW53))</f>
        <v>0</v>
      </c>
      <c r="BZ53" s="158" t="e">
        <f t="shared" ref="BZ53:BZ60" si="30">IF(BH53&gt;"","",TRUNC((BM53+BS53+BY53)/12*LEFT(kanyu,LEN(kanyu)-2),-2))</f>
        <v>#VALUE!</v>
      </c>
      <c r="CA53" s="34"/>
      <c r="CB53" s="34"/>
      <c r="CC53" s="34"/>
      <c r="CD53" s="34"/>
      <c r="CE53" s="34"/>
      <c r="CF53" s="34"/>
      <c r="CG53" s="34"/>
      <c r="CH53" s="34"/>
      <c r="CI53" s="34"/>
      <c r="CJ53" s="34"/>
      <c r="CK53" s="34"/>
      <c r="CL53" s="34"/>
      <c r="CM53" s="34"/>
      <c r="CN53" s="34"/>
      <c r="CO53" s="56"/>
      <c r="CP53" s="34"/>
      <c r="CR53" s="3"/>
      <c r="CS53" s="3"/>
      <c r="CT53" s="3"/>
      <c r="CU53" s="3"/>
    </row>
    <row r="54" spans="1:99" ht="18.75" customHeight="1">
      <c r="D54" s="156" t="s">
        <v>44</v>
      </c>
      <c r="E54" s="328" t="str">
        <f t="shared" ref="E54:E56" si="31">IF(AE10="●","",IF(B10="","",B10))</f>
        <v/>
      </c>
      <c r="F54" s="329"/>
      <c r="G54" s="329"/>
      <c r="H54" s="330"/>
      <c r="I54" s="343" t="str">
        <f>IF(AE10="●","",IF(B10="","",BZ54))</f>
        <v/>
      </c>
      <c r="J54" s="344"/>
      <c r="K54" s="344"/>
      <c r="L54" s="344"/>
      <c r="M54" s="40" t="s">
        <v>201</v>
      </c>
      <c r="R54" s="1" t="s">
        <v>360</v>
      </c>
      <c r="AW54" s="106"/>
      <c r="BG54" s="23" t="s">
        <v>235</v>
      </c>
      <c r="BH54" s="160" t="str">
        <f t="shared" ref="BH54:BH60" si="32">IF(AE10="●","",BW10)</f>
        <v/>
      </c>
      <c r="BI54" s="160" t="str">
        <f t="shared" ref="BI54:BI60" si="33">IF(AE10="●","",IF(BX10&lt;&gt;"",BX10*$BW$26,""))</f>
        <v/>
      </c>
      <c r="BJ54" s="160" t="str">
        <f t="shared" ref="BJ54:BJ60" si="34">IF(AE10="●","",IF(BH54="","",($BY$17/$BW$21)*$BW$26))</f>
        <v/>
      </c>
      <c r="BK54" s="160" t="str">
        <f t="shared" ref="BK54:BK60" si="35">IF(AE10="●","",IF(BH54="","",(BH54+BI54+BJ54)))</f>
        <v/>
      </c>
      <c r="BL54" s="161" t="str">
        <f t="shared" ref="BL54:BL60" si="36">IF(AE10="●","",IF(BH54="","",IF(BK$61&gt;BK$51,BK54/BK$61,1)))</f>
        <v/>
      </c>
      <c r="BM54" s="163">
        <f t="shared" ref="BM54:BM60" si="37">IF(BH54="",0,IF(BK$61&gt;BK$51,BK$51*BL54,BK54))</f>
        <v>0</v>
      </c>
      <c r="BN54" s="160" t="str">
        <f t="shared" ref="BN54:BN60" si="38">IF(AE10="●","",BZ10)</f>
        <v/>
      </c>
      <c r="BO54" s="160" t="str">
        <f t="shared" ref="BO54:BO60" si="39">IF(AE10="●","",IF(CA10&lt;&gt;"",CA10*$BW$26,""))</f>
        <v/>
      </c>
      <c r="BP54" s="160" t="str">
        <f t="shared" ref="BP54:BP60" si="40">IF(AE10="●","",IF(BN54="","",($CB$17/$BW$21)*$BW$26))</f>
        <v/>
      </c>
      <c r="BQ54" s="160" t="str">
        <f t="shared" ref="BQ54:BQ60" si="41">IF(AE10="●","",IF(BN54="","",(BN54+BO54+BP54)))</f>
        <v/>
      </c>
      <c r="BR54" s="161" t="str">
        <f t="shared" ref="BR54:BR60" si="42">IF(AE10="●","",IF(BN54="","",IF(BQ$61&gt;BQ$51,BQ54/BQ$61,1)))</f>
        <v/>
      </c>
      <c r="BS54" s="163">
        <f t="shared" si="29"/>
        <v>0</v>
      </c>
      <c r="BT54" s="160" t="str">
        <f t="shared" ref="BT54:BT60" si="43">IF(AE10="●","",CC10)</f>
        <v/>
      </c>
      <c r="BU54" s="160" t="str">
        <f t="shared" ref="BU54:BU60" si="44">IF(AE10="●","",IF(CD10&lt;&gt;"",CD10*$BW$26,""))</f>
        <v/>
      </c>
      <c r="BV54" s="160" t="str">
        <f t="shared" ref="BV54:BV60" si="45">IF(AE10="●","",IF(BT54="","",($CE$17/$CD$18)*$BW$26))</f>
        <v/>
      </c>
      <c r="BW54" s="160" t="str">
        <f t="shared" ref="BW54:BW60" si="46">IF(AE10="●","",IF(BT54="","",(BT54+BU54+BV54)))</f>
        <v/>
      </c>
      <c r="BX54" s="161" t="str">
        <f t="shared" ref="BX54:BX60" si="47">IF(AE10="●","",IF(BT54="","",IF(BW$61&gt;BW$51,BW54/BW$61,1)))</f>
        <v/>
      </c>
      <c r="BY54" s="163">
        <f t="shared" ref="BY54:BY60" si="48">IF(BT54="",0,IF(BW$61&gt;BW$51,BW$51*BX54,BW54))</f>
        <v>0</v>
      </c>
      <c r="BZ54" s="158" t="e">
        <f t="shared" si="30"/>
        <v>#VALUE!</v>
      </c>
      <c r="CA54" s="34"/>
      <c r="CB54" s="34"/>
      <c r="CC54" s="34"/>
      <c r="CD54" s="34"/>
      <c r="CE54" s="34"/>
      <c r="CF54" s="34"/>
      <c r="CG54" s="34"/>
      <c r="CH54" s="34"/>
      <c r="CI54" s="34"/>
      <c r="CJ54" s="34"/>
      <c r="CK54" s="34"/>
      <c r="CL54" s="34"/>
      <c r="CM54" s="34"/>
      <c r="CN54" s="34"/>
      <c r="CO54" s="56"/>
      <c r="CP54" s="34"/>
      <c r="CR54" s="3"/>
      <c r="CS54" s="3"/>
      <c r="CT54" s="3"/>
      <c r="CU54" s="3"/>
    </row>
    <row r="55" spans="1:99" ht="18.75" customHeight="1">
      <c r="D55" s="156" t="s">
        <v>0</v>
      </c>
      <c r="E55" s="328" t="str">
        <f t="shared" si="31"/>
        <v/>
      </c>
      <c r="F55" s="329"/>
      <c r="G55" s="329"/>
      <c r="H55" s="330"/>
      <c r="I55" s="343" t="str">
        <f t="shared" ref="I55:I60" si="49">IF(AE11="●","",IF(B11="","",BZ55))</f>
        <v/>
      </c>
      <c r="J55" s="344"/>
      <c r="K55" s="344"/>
      <c r="L55" s="344"/>
      <c r="M55" s="40" t="s">
        <v>201</v>
      </c>
      <c r="R55" s="1" t="s">
        <v>205</v>
      </c>
      <c r="AW55" s="106"/>
      <c r="BG55" s="23" t="s">
        <v>236</v>
      </c>
      <c r="BH55" s="160" t="str">
        <f t="shared" si="32"/>
        <v/>
      </c>
      <c r="BI55" s="160" t="str">
        <f t="shared" si="33"/>
        <v/>
      </c>
      <c r="BJ55" s="160" t="str">
        <f t="shared" si="34"/>
        <v/>
      </c>
      <c r="BK55" s="160" t="str">
        <f t="shared" si="35"/>
        <v/>
      </c>
      <c r="BL55" s="161" t="str">
        <f t="shared" si="36"/>
        <v/>
      </c>
      <c r="BM55" s="163">
        <f t="shared" si="37"/>
        <v>0</v>
      </c>
      <c r="BN55" s="160" t="str">
        <f t="shared" si="38"/>
        <v/>
      </c>
      <c r="BO55" s="160" t="str">
        <f t="shared" si="39"/>
        <v/>
      </c>
      <c r="BP55" s="160" t="str">
        <f t="shared" si="40"/>
        <v/>
      </c>
      <c r="BQ55" s="160" t="str">
        <f t="shared" si="41"/>
        <v/>
      </c>
      <c r="BR55" s="161" t="str">
        <f t="shared" si="42"/>
        <v/>
      </c>
      <c r="BS55" s="163">
        <f t="shared" si="29"/>
        <v>0</v>
      </c>
      <c r="BT55" s="160" t="str">
        <f t="shared" si="43"/>
        <v/>
      </c>
      <c r="BU55" s="160" t="str">
        <f t="shared" si="44"/>
        <v/>
      </c>
      <c r="BV55" s="160" t="str">
        <f t="shared" si="45"/>
        <v/>
      </c>
      <c r="BW55" s="160" t="str">
        <f t="shared" si="46"/>
        <v/>
      </c>
      <c r="BX55" s="161" t="str">
        <f t="shared" si="47"/>
        <v/>
      </c>
      <c r="BY55" s="163">
        <f t="shared" si="48"/>
        <v>0</v>
      </c>
      <c r="BZ55" s="158" t="e">
        <f t="shared" si="30"/>
        <v>#VALUE!</v>
      </c>
      <c r="CA55" s="34"/>
      <c r="CB55" s="34"/>
      <c r="CC55" s="34"/>
      <c r="CD55" s="34"/>
      <c r="CE55" s="34"/>
      <c r="CF55" s="34"/>
      <c r="CG55" s="34"/>
      <c r="CH55" s="34"/>
      <c r="CI55" s="34"/>
      <c r="CJ55" s="34"/>
      <c r="CK55" s="34"/>
      <c r="CL55" s="34"/>
      <c r="CM55" s="34"/>
      <c r="CN55" s="34"/>
      <c r="CO55" s="56"/>
      <c r="CP55" s="34"/>
      <c r="CR55" s="3"/>
      <c r="CS55" s="3"/>
      <c r="CT55" s="3"/>
      <c r="CU55" s="3"/>
    </row>
    <row r="56" spans="1:99" ht="18.75" customHeight="1">
      <c r="D56" s="156" t="s">
        <v>47</v>
      </c>
      <c r="E56" s="328" t="str">
        <f t="shared" si="31"/>
        <v/>
      </c>
      <c r="F56" s="329"/>
      <c r="G56" s="329"/>
      <c r="H56" s="330"/>
      <c r="I56" s="343" t="str">
        <f t="shared" si="49"/>
        <v/>
      </c>
      <c r="J56" s="344"/>
      <c r="K56" s="344"/>
      <c r="L56" s="344"/>
      <c r="M56" s="89" t="s">
        <v>201</v>
      </c>
      <c r="R56" s="1" t="s">
        <v>206</v>
      </c>
      <c r="AW56" s="106"/>
      <c r="BG56" s="23" t="s">
        <v>237</v>
      </c>
      <c r="BH56" s="160" t="str">
        <f t="shared" si="32"/>
        <v/>
      </c>
      <c r="BI56" s="160" t="str">
        <f t="shared" si="33"/>
        <v/>
      </c>
      <c r="BJ56" s="160" t="str">
        <f t="shared" si="34"/>
        <v/>
      </c>
      <c r="BK56" s="160" t="str">
        <f t="shared" si="35"/>
        <v/>
      </c>
      <c r="BL56" s="161" t="str">
        <f t="shared" si="36"/>
        <v/>
      </c>
      <c r="BM56" s="163">
        <f t="shared" si="37"/>
        <v>0</v>
      </c>
      <c r="BN56" s="160" t="str">
        <f t="shared" si="38"/>
        <v/>
      </c>
      <c r="BO56" s="160" t="str">
        <f t="shared" si="39"/>
        <v/>
      </c>
      <c r="BP56" s="160" t="str">
        <f t="shared" si="40"/>
        <v/>
      </c>
      <c r="BQ56" s="160" t="str">
        <f t="shared" si="41"/>
        <v/>
      </c>
      <c r="BR56" s="161" t="str">
        <f t="shared" si="42"/>
        <v/>
      </c>
      <c r="BS56" s="163">
        <f t="shared" si="29"/>
        <v>0</v>
      </c>
      <c r="BT56" s="160" t="str">
        <f t="shared" si="43"/>
        <v/>
      </c>
      <c r="BU56" s="160" t="str">
        <f t="shared" si="44"/>
        <v/>
      </c>
      <c r="BV56" s="160" t="str">
        <f t="shared" si="45"/>
        <v/>
      </c>
      <c r="BW56" s="160" t="str">
        <f t="shared" si="46"/>
        <v/>
      </c>
      <c r="BX56" s="161" t="str">
        <f t="shared" si="47"/>
        <v/>
      </c>
      <c r="BY56" s="163">
        <f t="shared" si="48"/>
        <v>0</v>
      </c>
      <c r="BZ56" s="158" t="e">
        <f t="shared" si="30"/>
        <v>#VALUE!</v>
      </c>
      <c r="CA56" s="34"/>
      <c r="CB56" s="34"/>
      <c r="CC56" s="34"/>
      <c r="CD56" s="34"/>
      <c r="CE56" s="34"/>
      <c r="CF56" s="34"/>
      <c r="CG56" s="34"/>
      <c r="CH56" s="34"/>
      <c r="CI56" s="34"/>
      <c r="CJ56" s="34"/>
      <c r="CK56" s="34"/>
      <c r="CL56" s="34"/>
      <c r="CM56" s="34"/>
      <c r="CN56" s="34"/>
      <c r="CO56" s="56"/>
      <c r="CP56" s="34"/>
      <c r="CR56" s="3"/>
      <c r="CS56" s="3"/>
      <c r="CT56" s="3"/>
      <c r="CU56" s="3"/>
    </row>
    <row r="57" spans="1:99" ht="18.75" customHeight="1">
      <c r="D57" s="156" t="s">
        <v>49</v>
      </c>
      <c r="E57" s="328" t="str">
        <f>IF(AE13="●","",IF(B13="","",B13))</f>
        <v/>
      </c>
      <c r="F57" s="329"/>
      <c r="G57" s="329"/>
      <c r="H57" s="330"/>
      <c r="I57" s="343" t="str">
        <f t="shared" si="49"/>
        <v/>
      </c>
      <c r="J57" s="344"/>
      <c r="K57" s="344"/>
      <c r="L57" s="344"/>
      <c r="M57" s="46" t="s">
        <v>201</v>
      </c>
      <c r="R57" s="1" t="s">
        <v>207</v>
      </c>
      <c r="AW57" s="106"/>
      <c r="BG57" s="23" t="s">
        <v>238</v>
      </c>
      <c r="BH57" s="160" t="str">
        <f t="shared" si="32"/>
        <v/>
      </c>
      <c r="BI57" s="160" t="str">
        <f t="shared" si="33"/>
        <v/>
      </c>
      <c r="BJ57" s="160" t="str">
        <f t="shared" si="34"/>
        <v/>
      </c>
      <c r="BK57" s="160" t="str">
        <f t="shared" si="35"/>
        <v/>
      </c>
      <c r="BL57" s="161" t="str">
        <f t="shared" si="36"/>
        <v/>
      </c>
      <c r="BM57" s="163">
        <f t="shared" si="37"/>
        <v>0</v>
      </c>
      <c r="BN57" s="160" t="str">
        <f t="shared" si="38"/>
        <v/>
      </c>
      <c r="BO57" s="160" t="str">
        <f t="shared" si="39"/>
        <v/>
      </c>
      <c r="BP57" s="160" t="str">
        <f t="shared" si="40"/>
        <v/>
      </c>
      <c r="BQ57" s="160" t="str">
        <f t="shared" si="41"/>
        <v/>
      </c>
      <c r="BR57" s="161" t="str">
        <f t="shared" si="42"/>
        <v/>
      </c>
      <c r="BS57" s="163">
        <f>IF(BN57="",0,IF(BQ$61&gt;BQ$51,BQ$51*BR57,BQ57))</f>
        <v>0</v>
      </c>
      <c r="BT57" s="160" t="str">
        <f t="shared" si="43"/>
        <v/>
      </c>
      <c r="BU57" s="160" t="str">
        <f t="shared" si="44"/>
        <v/>
      </c>
      <c r="BV57" s="160" t="str">
        <f t="shared" si="45"/>
        <v/>
      </c>
      <c r="BW57" s="160" t="str">
        <f t="shared" si="46"/>
        <v/>
      </c>
      <c r="BX57" s="161" t="str">
        <f t="shared" si="47"/>
        <v/>
      </c>
      <c r="BY57" s="163">
        <f t="shared" si="48"/>
        <v>0</v>
      </c>
      <c r="BZ57" s="158" t="e">
        <f t="shared" si="30"/>
        <v>#VALUE!</v>
      </c>
      <c r="CA57" s="34"/>
      <c r="CB57" s="34"/>
      <c r="CC57" s="34"/>
      <c r="CD57" s="34"/>
      <c r="CE57" s="34"/>
      <c r="CF57" s="34"/>
      <c r="CG57" s="34"/>
      <c r="CH57" s="34"/>
      <c r="CI57" s="34"/>
      <c r="CJ57" s="34"/>
      <c r="CK57" s="34"/>
      <c r="CL57" s="34"/>
      <c r="CM57" s="34"/>
      <c r="CN57" s="34"/>
      <c r="CO57" s="56"/>
      <c r="CP57" s="34"/>
      <c r="CR57" s="3"/>
      <c r="CS57" s="3"/>
      <c r="CT57" s="3"/>
      <c r="CU57" s="3"/>
    </row>
    <row r="58" spans="1:99" ht="18.75" customHeight="1">
      <c r="D58" s="156" t="s">
        <v>51</v>
      </c>
      <c r="E58" s="328" t="str">
        <f t="shared" ref="E58:E60" si="50">IF(AE14="●","",IF(B14="","",B14))</f>
        <v/>
      </c>
      <c r="F58" s="329"/>
      <c r="G58" s="329"/>
      <c r="H58" s="330"/>
      <c r="I58" s="343" t="str">
        <f t="shared" si="49"/>
        <v/>
      </c>
      <c r="J58" s="344"/>
      <c r="K58" s="344"/>
      <c r="L58" s="344"/>
      <c r="M58" s="46" t="s">
        <v>201</v>
      </c>
      <c r="R58" s="1" t="s">
        <v>270</v>
      </c>
      <c r="S58" s="131"/>
      <c r="AW58" s="106"/>
      <c r="BG58" s="23" t="s">
        <v>239</v>
      </c>
      <c r="BH58" s="160" t="str">
        <f t="shared" si="32"/>
        <v/>
      </c>
      <c r="BI58" s="160" t="str">
        <f t="shared" si="33"/>
        <v/>
      </c>
      <c r="BJ58" s="160" t="str">
        <f t="shared" si="34"/>
        <v/>
      </c>
      <c r="BK58" s="160" t="str">
        <f t="shared" si="35"/>
        <v/>
      </c>
      <c r="BL58" s="161" t="str">
        <f t="shared" si="36"/>
        <v/>
      </c>
      <c r="BM58" s="163">
        <f t="shared" si="37"/>
        <v>0</v>
      </c>
      <c r="BN58" s="160" t="str">
        <f t="shared" si="38"/>
        <v/>
      </c>
      <c r="BO58" s="160" t="str">
        <f t="shared" si="39"/>
        <v/>
      </c>
      <c r="BP58" s="160" t="str">
        <f t="shared" si="40"/>
        <v/>
      </c>
      <c r="BQ58" s="160" t="str">
        <f t="shared" si="41"/>
        <v/>
      </c>
      <c r="BR58" s="161" t="str">
        <f t="shared" si="42"/>
        <v/>
      </c>
      <c r="BS58" s="163">
        <f t="shared" ref="BS58:BS60" si="51">IF(BN58="",0,IF(BQ$61&gt;BQ$51,BQ$51*BR58,BQ58))</f>
        <v>0</v>
      </c>
      <c r="BT58" s="160" t="str">
        <f t="shared" si="43"/>
        <v/>
      </c>
      <c r="BU58" s="160" t="str">
        <f t="shared" si="44"/>
        <v/>
      </c>
      <c r="BV58" s="160" t="str">
        <f t="shared" si="45"/>
        <v/>
      </c>
      <c r="BW58" s="160" t="str">
        <f t="shared" si="46"/>
        <v/>
      </c>
      <c r="BX58" s="161" t="str">
        <f t="shared" si="47"/>
        <v/>
      </c>
      <c r="BY58" s="163">
        <f t="shared" si="48"/>
        <v>0</v>
      </c>
      <c r="BZ58" s="158" t="e">
        <f t="shared" si="30"/>
        <v>#VALUE!</v>
      </c>
      <c r="CA58" s="34"/>
      <c r="CB58" s="34"/>
      <c r="CC58" s="34"/>
      <c r="CD58" s="34"/>
      <c r="CE58" s="34"/>
      <c r="CF58" s="34"/>
      <c r="CG58" s="34"/>
      <c r="CH58" s="34"/>
      <c r="CI58" s="34"/>
      <c r="CJ58" s="34"/>
      <c r="CK58" s="34"/>
      <c r="CL58" s="34"/>
      <c r="CM58" s="34"/>
      <c r="CN58" s="34"/>
      <c r="CO58" s="56"/>
      <c r="CP58" s="34"/>
      <c r="CR58" s="3"/>
      <c r="CS58" s="3"/>
      <c r="CT58" s="3"/>
      <c r="CU58" s="3"/>
    </row>
    <row r="59" spans="1:99" ht="18.75" customHeight="1">
      <c r="D59" s="156" t="s">
        <v>53</v>
      </c>
      <c r="E59" s="328" t="str">
        <f t="shared" si="50"/>
        <v/>
      </c>
      <c r="F59" s="329"/>
      <c r="G59" s="329"/>
      <c r="H59" s="330"/>
      <c r="I59" s="343" t="str">
        <f t="shared" si="49"/>
        <v/>
      </c>
      <c r="J59" s="344"/>
      <c r="K59" s="344"/>
      <c r="L59" s="344"/>
      <c r="M59" s="46" t="s">
        <v>201</v>
      </c>
      <c r="R59" s="1" t="s">
        <v>208</v>
      </c>
      <c r="S59" s="131"/>
      <c r="AW59" s="106"/>
      <c r="BG59" s="23" t="s">
        <v>240</v>
      </c>
      <c r="BH59" s="160" t="str">
        <f t="shared" si="32"/>
        <v/>
      </c>
      <c r="BI59" s="160" t="str">
        <f t="shared" si="33"/>
        <v/>
      </c>
      <c r="BJ59" s="160" t="str">
        <f t="shared" si="34"/>
        <v/>
      </c>
      <c r="BK59" s="160" t="str">
        <f t="shared" si="35"/>
        <v/>
      </c>
      <c r="BL59" s="161" t="str">
        <f t="shared" si="36"/>
        <v/>
      </c>
      <c r="BM59" s="163">
        <f t="shared" si="37"/>
        <v>0</v>
      </c>
      <c r="BN59" s="160" t="str">
        <f t="shared" si="38"/>
        <v/>
      </c>
      <c r="BO59" s="160" t="str">
        <f t="shared" si="39"/>
        <v/>
      </c>
      <c r="BP59" s="160" t="str">
        <f t="shared" si="40"/>
        <v/>
      </c>
      <c r="BQ59" s="160" t="str">
        <f t="shared" si="41"/>
        <v/>
      </c>
      <c r="BR59" s="161" t="str">
        <f t="shared" si="42"/>
        <v/>
      </c>
      <c r="BS59" s="163">
        <f t="shared" si="51"/>
        <v>0</v>
      </c>
      <c r="BT59" s="160" t="str">
        <f t="shared" si="43"/>
        <v/>
      </c>
      <c r="BU59" s="160" t="str">
        <f t="shared" si="44"/>
        <v/>
      </c>
      <c r="BV59" s="160" t="str">
        <f t="shared" si="45"/>
        <v/>
      </c>
      <c r="BW59" s="160" t="str">
        <f t="shared" si="46"/>
        <v/>
      </c>
      <c r="BX59" s="161" t="str">
        <f t="shared" si="47"/>
        <v/>
      </c>
      <c r="BY59" s="163">
        <f t="shared" si="48"/>
        <v>0</v>
      </c>
      <c r="BZ59" s="158" t="e">
        <f t="shared" si="30"/>
        <v>#VALUE!</v>
      </c>
      <c r="CA59" s="34"/>
      <c r="CB59" s="34"/>
      <c r="CC59" s="34"/>
      <c r="CD59" s="34"/>
      <c r="CE59" s="34"/>
      <c r="CF59" s="34"/>
      <c r="CG59" s="34"/>
      <c r="CH59" s="34"/>
      <c r="CI59" s="34"/>
      <c r="CJ59" s="34"/>
      <c r="CK59" s="34"/>
      <c r="CL59" s="34"/>
      <c r="CM59" s="34"/>
      <c r="CN59" s="34"/>
      <c r="CO59" s="56"/>
      <c r="CP59" s="34"/>
      <c r="CR59" s="3"/>
      <c r="CS59" s="3"/>
      <c r="CT59" s="3"/>
      <c r="CU59" s="3"/>
    </row>
    <row r="60" spans="1:99" ht="18.75" customHeight="1">
      <c r="D60" s="156" t="s">
        <v>55</v>
      </c>
      <c r="E60" s="328" t="str">
        <f t="shared" si="50"/>
        <v/>
      </c>
      <c r="F60" s="329"/>
      <c r="G60" s="329"/>
      <c r="H60" s="330"/>
      <c r="I60" s="345" t="str">
        <f t="shared" si="49"/>
        <v/>
      </c>
      <c r="J60" s="346"/>
      <c r="K60" s="346"/>
      <c r="L60" s="346"/>
      <c r="M60" s="89" t="s">
        <v>201</v>
      </c>
      <c r="R60" s="1" t="str">
        <f>IF(S52&lt;&gt;I61,"　 差額分","")</f>
        <v>　 差額分</v>
      </c>
      <c r="U60" s="352" t="str">
        <f>IF(S52="","",IF(S52&lt;&gt;I61,(S52-I61),""))</f>
        <v/>
      </c>
      <c r="V60" s="352"/>
      <c r="W60" s="352"/>
      <c r="X60" s="352"/>
      <c r="Y60" s="1" t="str">
        <f>IF(S52&lt;&gt;I61,"円はご世帯で調整してください。","")</f>
        <v>円はご世帯で調整してください。</v>
      </c>
      <c r="AW60" s="106"/>
      <c r="BG60" s="23" t="s">
        <v>241</v>
      </c>
      <c r="BH60" s="160" t="str">
        <f t="shared" si="32"/>
        <v/>
      </c>
      <c r="BI60" s="160" t="str">
        <f t="shared" si="33"/>
        <v/>
      </c>
      <c r="BJ60" s="160" t="str">
        <f t="shared" si="34"/>
        <v/>
      </c>
      <c r="BK60" s="160" t="str">
        <f t="shared" si="35"/>
        <v/>
      </c>
      <c r="BL60" s="161" t="str">
        <f t="shared" si="36"/>
        <v/>
      </c>
      <c r="BM60" s="163">
        <f t="shared" si="37"/>
        <v>0</v>
      </c>
      <c r="BN60" s="160" t="str">
        <f t="shared" si="38"/>
        <v/>
      </c>
      <c r="BO60" s="160" t="str">
        <f t="shared" si="39"/>
        <v/>
      </c>
      <c r="BP60" s="160" t="str">
        <f t="shared" si="40"/>
        <v/>
      </c>
      <c r="BQ60" s="160" t="str">
        <f t="shared" si="41"/>
        <v/>
      </c>
      <c r="BR60" s="161" t="str">
        <f t="shared" si="42"/>
        <v/>
      </c>
      <c r="BS60" s="163">
        <f t="shared" si="51"/>
        <v>0</v>
      </c>
      <c r="BT60" s="160" t="str">
        <f t="shared" si="43"/>
        <v/>
      </c>
      <c r="BU60" s="160" t="str">
        <f t="shared" si="44"/>
        <v/>
      </c>
      <c r="BV60" s="160" t="str">
        <f t="shared" si="45"/>
        <v/>
      </c>
      <c r="BW60" s="160" t="str">
        <f t="shared" si="46"/>
        <v/>
      </c>
      <c r="BX60" s="161" t="str">
        <f t="shared" si="47"/>
        <v/>
      </c>
      <c r="BY60" s="163">
        <f t="shared" si="48"/>
        <v>0</v>
      </c>
      <c r="BZ60" s="158" t="e">
        <f t="shared" si="30"/>
        <v>#VALUE!</v>
      </c>
      <c r="CA60" s="34"/>
      <c r="CB60" s="34"/>
      <c r="CC60" s="34"/>
      <c r="CD60" s="34"/>
      <c r="CE60" s="34"/>
      <c r="CF60" s="34"/>
      <c r="CG60" s="34"/>
      <c r="CH60" s="34"/>
      <c r="CI60" s="34"/>
      <c r="CJ60" s="34"/>
      <c r="CK60" s="34"/>
      <c r="CL60" s="34"/>
      <c r="CM60" s="34"/>
      <c r="CN60" s="34"/>
      <c r="CO60" s="56"/>
      <c r="CP60" s="34"/>
      <c r="CR60" s="3"/>
      <c r="CS60" s="3"/>
      <c r="CT60" s="3"/>
      <c r="CU60" s="3"/>
    </row>
    <row r="61" spans="1:99" ht="18.75" customHeight="1">
      <c r="D61" s="332" t="s">
        <v>204</v>
      </c>
      <c r="E61" s="333"/>
      <c r="F61" s="333"/>
      <c r="G61" s="333"/>
      <c r="H61" s="334"/>
      <c r="I61" s="335">
        <f>SUM(I53:L60)</f>
        <v>0</v>
      </c>
      <c r="J61" s="336"/>
      <c r="K61" s="336"/>
      <c r="L61" s="336"/>
      <c r="M61" s="46" t="s">
        <v>201</v>
      </c>
      <c r="AW61" s="106"/>
      <c r="BG61" s="23"/>
      <c r="BH61" s="158">
        <f>SUM(BH53:BH60)</f>
        <v>0</v>
      </c>
      <c r="BI61" s="158">
        <f t="shared" ref="BI61:BZ61" si="52">SUM(BI53:BI60)</f>
        <v>0</v>
      </c>
      <c r="BJ61" s="158">
        <f t="shared" si="52"/>
        <v>0</v>
      </c>
      <c r="BK61" s="158">
        <f>SUM(BK53:BK60)</f>
        <v>0</v>
      </c>
      <c r="BL61" s="161">
        <f>SUM(BL53:BL60)</f>
        <v>0</v>
      </c>
      <c r="BM61" s="164">
        <f>SUM(BM53:BM60)</f>
        <v>0</v>
      </c>
      <c r="BN61" s="158">
        <f t="shared" si="52"/>
        <v>0</v>
      </c>
      <c r="BO61" s="158">
        <f t="shared" si="52"/>
        <v>0</v>
      </c>
      <c r="BP61" s="158">
        <f t="shared" si="52"/>
        <v>0</v>
      </c>
      <c r="BQ61" s="158">
        <f>SUM(BQ53:BQ60)</f>
        <v>0</v>
      </c>
      <c r="BR61" s="161">
        <f t="shared" ref="BR61:BS61" si="53">SUM(BR53:BR60)</f>
        <v>0</v>
      </c>
      <c r="BS61" s="164">
        <f t="shared" si="53"/>
        <v>0</v>
      </c>
      <c r="BT61" s="158">
        <f t="shared" si="52"/>
        <v>0</v>
      </c>
      <c r="BU61" s="158">
        <f t="shared" si="52"/>
        <v>0</v>
      </c>
      <c r="BV61" s="158">
        <f t="shared" si="52"/>
        <v>0</v>
      </c>
      <c r="BW61" s="158">
        <f t="shared" ref="BW61" si="54">SUM(BW53:BW60)</f>
        <v>0</v>
      </c>
      <c r="BX61" s="161">
        <f t="shared" ref="BX61" si="55">SUM(BX53:BX60)</f>
        <v>0</v>
      </c>
      <c r="BY61" s="164">
        <f>SUM(BY53:BY60)</f>
        <v>0</v>
      </c>
      <c r="BZ61" s="158" t="e">
        <f t="shared" si="52"/>
        <v>#VALUE!</v>
      </c>
      <c r="CA61" s="34"/>
      <c r="CB61" s="34"/>
      <c r="CC61" s="34"/>
      <c r="CD61" s="34"/>
      <c r="CE61" s="34"/>
      <c r="CF61" s="34"/>
      <c r="CG61" s="34"/>
      <c r="CH61" s="34"/>
      <c r="CI61" s="34"/>
      <c r="CJ61" s="34"/>
      <c r="CK61" s="34"/>
      <c r="CL61" s="34"/>
      <c r="CM61" s="34"/>
      <c r="CN61" s="34"/>
      <c r="CO61" s="56"/>
      <c r="CP61" s="34"/>
      <c r="CR61" s="3"/>
      <c r="CS61" s="3"/>
      <c r="CT61" s="3"/>
      <c r="CU61" s="3"/>
    </row>
    <row r="62" spans="1:99" ht="18.75" customHeight="1">
      <c r="AW62" s="106"/>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56"/>
      <c r="CG62" s="34"/>
    </row>
    <row r="63" spans="1:99" ht="18.75" customHeight="1">
      <c r="AW63" s="106"/>
      <c r="BG63" s="34"/>
      <c r="BH63" s="34"/>
      <c r="BI63" s="34"/>
      <c r="BJ63" s="34"/>
      <c r="BK63" s="34"/>
      <c r="BL63" s="34"/>
      <c r="BM63" s="34"/>
      <c r="BN63" s="34"/>
      <c r="BO63" s="34"/>
      <c r="BP63" s="34"/>
      <c r="BQ63" s="34"/>
      <c r="BR63" s="34"/>
      <c r="BS63" s="34"/>
      <c r="BT63" s="34"/>
      <c r="BU63" s="56"/>
      <c r="BV63" s="34"/>
      <c r="BX63" s="3"/>
      <c r="BY63" s="3"/>
      <c r="BZ63" s="3"/>
      <c r="CA63" s="3"/>
      <c r="CF63" s="1"/>
      <c r="CG63" s="34"/>
      <c r="CI63" s="1"/>
      <c r="CJ63" s="1"/>
      <c r="CK63" s="1"/>
      <c r="CL63" s="1"/>
    </row>
    <row r="64" spans="1:99" ht="18.75" customHeight="1">
      <c r="AW64" s="106"/>
      <c r="BG64" s="34"/>
      <c r="BH64" s="34"/>
      <c r="BI64" s="34"/>
      <c r="BJ64" s="34"/>
      <c r="BK64" s="34"/>
      <c r="BL64" s="34"/>
      <c r="BM64" s="34"/>
      <c r="BN64" s="34"/>
      <c r="BO64" s="34"/>
      <c r="BP64" s="34"/>
      <c r="BQ64" s="34"/>
      <c r="BR64" s="34"/>
      <c r="BS64" s="34"/>
      <c r="BT64" s="34"/>
      <c r="BU64" s="56"/>
      <c r="BV64" s="34"/>
      <c r="BX64" s="3"/>
      <c r="BY64" s="3"/>
      <c r="BZ64" s="3"/>
      <c r="CA64" s="3"/>
      <c r="CF64" s="1"/>
      <c r="CI64" s="1"/>
      <c r="CJ64" s="1"/>
      <c r="CK64" s="1"/>
      <c r="CL64" s="1"/>
    </row>
    <row r="65" spans="1:90" ht="18.75" customHeight="1">
      <c r="A65" s="166"/>
      <c r="B65" s="166" t="s">
        <v>209</v>
      </c>
      <c r="C65" s="167" t="s">
        <v>258</v>
      </c>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c r="AP65" s="166"/>
      <c r="AQ65" s="166"/>
      <c r="AR65" s="166"/>
      <c r="AS65" s="166"/>
      <c r="AT65" s="166"/>
      <c r="AU65" s="166"/>
      <c r="AV65" s="166"/>
      <c r="AW65" s="106"/>
      <c r="BG65" s="34"/>
      <c r="BH65" s="34"/>
      <c r="BI65" s="34"/>
      <c r="BJ65" s="34"/>
      <c r="BK65" s="34"/>
      <c r="BL65" s="34"/>
      <c r="BM65" s="34"/>
      <c r="BN65" s="34"/>
      <c r="BO65" s="34"/>
      <c r="BP65" s="34"/>
      <c r="BQ65" s="34"/>
      <c r="BR65" s="34"/>
      <c r="BS65" s="34"/>
      <c r="BT65" s="34"/>
      <c r="BU65" s="56"/>
      <c r="BV65" s="34"/>
      <c r="BX65" s="3"/>
      <c r="BY65" s="3"/>
      <c r="BZ65" s="3"/>
      <c r="CA65" s="3"/>
      <c r="CF65" s="1"/>
      <c r="CI65" s="1"/>
      <c r="CJ65" s="1"/>
      <c r="CK65" s="1"/>
      <c r="CL65" s="1"/>
    </row>
    <row r="66" spans="1:90" ht="18.75" customHeight="1">
      <c r="AW66" s="106"/>
      <c r="BG66" s="34"/>
      <c r="BH66" s="34"/>
      <c r="BI66" s="34"/>
      <c r="BJ66" s="34"/>
      <c r="BK66" s="34"/>
      <c r="BL66" s="34"/>
      <c r="BM66" s="34"/>
      <c r="BN66" s="34"/>
      <c r="BO66" s="34"/>
      <c r="BP66" s="34"/>
      <c r="BQ66" s="34"/>
      <c r="BR66" s="34"/>
      <c r="BS66" s="34"/>
      <c r="BT66" s="34"/>
      <c r="BU66" s="56"/>
      <c r="BV66" s="34"/>
      <c r="BX66" s="3"/>
      <c r="BY66" s="3"/>
      <c r="BZ66" s="3"/>
      <c r="CA66" s="3"/>
      <c r="CF66" s="1"/>
      <c r="CI66" s="1"/>
      <c r="CJ66" s="1"/>
      <c r="CK66" s="1"/>
      <c r="CL66" s="1"/>
    </row>
    <row r="67" spans="1:90" ht="18.75" customHeight="1">
      <c r="AW67" s="106"/>
      <c r="BG67" s="34"/>
      <c r="BH67" s="34"/>
      <c r="BI67" s="34"/>
      <c r="BJ67" s="34"/>
      <c r="BK67" s="34"/>
      <c r="BL67" s="34"/>
      <c r="BM67" s="34"/>
      <c r="BN67" s="34"/>
      <c r="BO67" s="34"/>
      <c r="BP67" s="34"/>
      <c r="BQ67" s="34"/>
      <c r="BR67" s="34"/>
      <c r="BS67" s="34"/>
      <c r="BT67" s="34"/>
      <c r="BU67" s="56"/>
      <c r="BV67" s="34"/>
      <c r="BX67" s="3"/>
      <c r="BY67" s="3"/>
      <c r="BZ67" s="3"/>
      <c r="CA67" s="3"/>
      <c r="CF67" s="1"/>
      <c r="CI67" s="1"/>
      <c r="CJ67" s="1"/>
      <c r="CK67" s="1"/>
      <c r="CL67" s="1"/>
    </row>
    <row r="68" spans="1:90" ht="18.75" customHeight="1">
      <c r="D68" s="340" t="s">
        <v>222</v>
      </c>
      <c r="E68" s="341"/>
      <c r="F68" s="342"/>
      <c r="G68" s="355" t="s">
        <v>219</v>
      </c>
      <c r="H68" s="355"/>
      <c r="I68" s="355"/>
      <c r="J68" s="355"/>
      <c r="K68" s="355"/>
      <c r="L68" s="355" t="s">
        <v>220</v>
      </c>
      <c r="M68" s="355"/>
      <c r="N68" s="355"/>
      <c r="O68" s="355"/>
      <c r="P68" s="355"/>
      <c r="Q68" s="355"/>
      <c r="R68" s="355"/>
      <c r="U68" s="1" t="s">
        <v>224</v>
      </c>
      <c r="AW68" s="106"/>
      <c r="BG68" s="34"/>
      <c r="BH68" s="34"/>
      <c r="BI68" s="34"/>
      <c r="BJ68" s="34"/>
      <c r="BK68" s="34"/>
      <c r="BL68" s="34"/>
      <c r="BM68" s="34"/>
      <c r="BN68" s="34"/>
      <c r="BO68" s="34"/>
      <c r="BP68" s="34"/>
      <c r="BQ68" s="34"/>
      <c r="BR68" s="34"/>
      <c r="BS68" s="34"/>
      <c r="BT68" s="34"/>
      <c r="BU68" s="56"/>
      <c r="BV68" s="34"/>
      <c r="BX68" s="3"/>
      <c r="BY68" s="3"/>
      <c r="BZ68" s="3"/>
      <c r="CA68" s="3"/>
      <c r="CF68" s="1"/>
      <c r="CI68" s="1"/>
      <c r="CJ68" s="1"/>
      <c r="CK68" s="1"/>
      <c r="CL68" s="1"/>
    </row>
    <row r="69" spans="1:90" ht="18.75" customHeight="1">
      <c r="D69" s="340" t="s">
        <v>210</v>
      </c>
      <c r="E69" s="341"/>
      <c r="F69" s="342"/>
      <c r="G69" s="331" t="str">
        <f>IF(S21="","",S21-G77*8)</f>
        <v/>
      </c>
      <c r="H69" s="331"/>
      <c r="I69" s="331"/>
      <c r="J69" s="331"/>
      <c r="K69" s="39" t="s">
        <v>201</v>
      </c>
      <c r="L69" s="356" t="s">
        <v>368</v>
      </c>
      <c r="M69" s="357"/>
      <c r="N69" s="357"/>
      <c r="O69" s="357"/>
      <c r="P69" s="357"/>
      <c r="Q69" s="357"/>
      <c r="R69" s="357"/>
      <c r="V69" s="1" t="s">
        <v>223</v>
      </c>
      <c r="AW69" s="106"/>
      <c r="BG69" s="34"/>
      <c r="BH69" s="34"/>
      <c r="BI69" s="34"/>
      <c r="BJ69" s="34"/>
      <c r="BK69" s="34"/>
      <c r="BL69" s="34"/>
      <c r="BM69" s="34"/>
      <c r="BN69" s="34"/>
      <c r="BO69" s="34"/>
      <c r="BP69" s="34"/>
      <c r="BQ69" s="34"/>
      <c r="BR69" s="34"/>
      <c r="BS69" s="34"/>
      <c r="BT69" s="34"/>
      <c r="BU69" s="56"/>
      <c r="BV69" s="34"/>
      <c r="BX69" s="3"/>
      <c r="BY69" s="3"/>
      <c r="BZ69" s="3"/>
      <c r="CA69" s="3"/>
      <c r="CF69" s="1"/>
      <c r="CI69" s="1"/>
      <c r="CJ69" s="1"/>
      <c r="CK69" s="1"/>
      <c r="CL69" s="1"/>
    </row>
    <row r="70" spans="1:90" ht="18.75" customHeight="1">
      <c r="D70" s="340" t="s">
        <v>211</v>
      </c>
      <c r="E70" s="341"/>
      <c r="F70" s="342"/>
      <c r="G70" s="331" t="str">
        <f>IF(S21="","",TRUNC(S21/9,-2))</f>
        <v/>
      </c>
      <c r="H70" s="331"/>
      <c r="I70" s="331"/>
      <c r="J70" s="331"/>
      <c r="K70" s="39" t="s">
        <v>201</v>
      </c>
      <c r="L70" s="356" t="s">
        <v>369</v>
      </c>
      <c r="M70" s="357"/>
      <c r="N70" s="357"/>
      <c r="O70" s="357"/>
      <c r="P70" s="357"/>
      <c r="Q70" s="357"/>
      <c r="R70" s="357"/>
      <c r="V70" s="1" t="s">
        <v>225</v>
      </c>
      <c r="AW70" s="106"/>
      <c r="BG70" s="34"/>
      <c r="BH70" s="34"/>
      <c r="BI70" s="34"/>
      <c r="BJ70" s="34"/>
      <c r="BK70" s="34"/>
      <c r="BL70" s="34"/>
      <c r="BM70" s="34"/>
      <c r="BN70" s="34"/>
      <c r="BO70" s="34"/>
      <c r="BP70" s="34"/>
      <c r="BQ70" s="34"/>
      <c r="BR70" s="34"/>
      <c r="BS70" s="34"/>
      <c r="BT70" s="34"/>
      <c r="BU70" s="56"/>
      <c r="BV70" s="34"/>
      <c r="BX70" s="3"/>
      <c r="BY70" s="3"/>
      <c r="BZ70" s="3"/>
      <c r="CA70" s="3"/>
      <c r="CF70" s="1"/>
      <c r="CI70" s="1"/>
      <c r="CJ70" s="1"/>
      <c r="CK70" s="1"/>
      <c r="CL70" s="1"/>
    </row>
    <row r="71" spans="1:90" ht="18.75" customHeight="1">
      <c r="D71" s="340" t="s">
        <v>212</v>
      </c>
      <c r="E71" s="341"/>
      <c r="F71" s="342"/>
      <c r="G71" s="331" t="str">
        <f>G70</f>
        <v/>
      </c>
      <c r="H71" s="331"/>
      <c r="I71" s="331"/>
      <c r="J71" s="331"/>
      <c r="K71" s="39" t="s">
        <v>201</v>
      </c>
      <c r="L71" s="356" t="s">
        <v>370</v>
      </c>
      <c r="M71" s="357"/>
      <c r="N71" s="357"/>
      <c r="O71" s="357"/>
      <c r="P71" s="357"/>
      <c r="Q71" s="357"/>
      <c r="R71" s="357"/>
      <c r="V71" s="1" t="s">
        <v>226</v>
      </c>
      <c r="AW71" s="106"/>
      <c r="BG71" s="34"/>
      <c r="BH71" s="34"/>
      <c r="BI71" s="34"/>
      <c r="BJ71" s="34"/>
      <c r="BK71" s="34"/>
      <c r="BL71" s="34"/>
      <c r="BM71" s="34"/>
      <c r="BN71" s="34"/>
      <c r="BO71" s="34"/>
      <c r="BP71" s="34"/>
      <c r="BQ71" s="34"/>
      <c r="BR71" s="34"/>
      <c r="BS71" s="34"/>
      <c r="BT71" s="34"/>
      <c r="BU71" s="56"/>
      <c r="BV71" s="34"/>
      <c r="BX71" s="3"/>
      <c r="BY71" s="3"/>
      <c r="BZ71" s="3"/>
      <c r="CA71" s="3"/>
      <c r="CF71" s="1"/>
      <c r="CI71" s="1"/>
      <c r="CJ71" s="1"/>
      <c r="CK71" s="1"/>
      <c r="CL71" s="1"/>
    </row>
    <row r="72" spans="1:90" ht="18.75" customHeight="1">
      <c r="D72" s="340" t="s">
        <v>213</v>
      </c>
      <c r="E72" s="341"/>
      <c r="F72" s="342"/>
      <c r="G72" s="331" t="str">
        <f t="shared" ref="G72:G77" si="56">G71</f>
        <v/>
      </c>
      <c r="H72" s="331"/>
      <c r="I72" s="331"/>
      <c r="J72" s="331"/>
      <c r="K72" s="39" t="s">
        <v>201</v>
      </c>
      <c r="L72" s="356" t="s">
        <v>371</v>
      </c>
      <c r="M72" s="357"/>
      <c r="N72" s="357"/>
      <c r="O72" s="357"/>
      <c r="P72" s="357"/>
      <c r="Q72" s="357"/>
      <c r="R72" s="357"/>
      <c r="V72" s="1" t="s">
        <v>261</v>
      </c>
      <c r="AW72" s="106"/>
      <c r="BG72" s="34"/>
      <c r="BH72" s="34"/>
      <c r="BI72" s="34"/>
      <c r="BJ72" s="34"/>
      <c r="BK72" s="34"/>
      <c r="BL72" s="34"/>
      <c r="BM72" s="34"/>
      <c r="BN72" s="34"/>
      <c r="BO72" s="34"/>
      <c r="BP72" s="34"/>
      <c r="BQ72" s="34"/>
      <c r="BR72" s="34"/>
      <c r="BS72" s="34"/>
      <c r="BT72" s="34"/>
      <c r="BU72" s="56"/>
      <c r="BV72" s="34"/>
      <c r="BX72" s="3"/>
      <c r="BY72" s="3"/>
      <c r="BZ72" s="3"/>
      <c r="CA72" s="3"/>
      <c r="CF72" s="1"/>
      <c r="CI72" s="1"/>
      <c r="CJ72" s="1"/>
      <c r="CK72" s="1"/>
      <c r="CL72" s="1"/>
    </row>
    <row r="73" spans="1:90" ht="18.75" customHeight="1">
      <c r="D73" s="340" t="s">
        <v>214</v>
      </c>
      <c r="E73" s="341"/>
      <c r="F73" s="342"/>
      <c r="G73" s="331" t="str">
        <f t="shared" si="56"/>
        <v/>
      </c>
      <c r="H73" s="331"/>
      <c r="I73" s="331"/>
      <c r="J73" s="331"/>
      <c r="K73" s="88" t="s">
        <v>201</v>
      </c>
      <c r="L73" s="356" t="s">
        <v>372</v>
      </c>
      <c r="M73" s="357"/>
      <c r="N73" s="357"/>
      <c r="O73" s="357"/>
      <c r="P73" s="357"/>
      <c r="Q73" s="357"/>
      <c r="R73" s="357"/>
      <c r="V73" s="1" t="s">
        <v>227</v>
      </c>
      <c r="AW73" s="106"/>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56"/>
    </row>
    <row r="74" spans="1:90" ht="18.75" customHeight="1">
      <c r="D74" s="340" t="s">
        <v>215</v>
      </c>
      <c r="E74" s="341"/>
      <c r="F74" s="342"/>
      <c r="G74" s="331" t="str">
        <f t="shared" si="56"/>
        <v/>
      </c>
      <c r="H74" s="331"/>
      <c r="I74" s="331"/>
      <c r="J74" s="331"/>
      <c r="K74" s="45" t="s">
        <v>201</v>
      </c>
      <c r="L74" s="356" t="s">
        <v>373</v>
      </c>
      <c r="M74" s="357"/>
      <c r="N74" s="357"/>
      <c r="O74" s="357"/>
      <c r="P74" s="357"/>
      <c r="Q74" s="357"/>
      <c r="R74" s="357"/>
      <c r="V74" s="1" t="s">
        <v>228</v>
      </c>
      <c r="AW74" s="106"/>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56"/>
      <c r="CG74" s="34"/>
    </row>
    <row r="75" spans="1:90" ht="18.75" customHeight="1">
      <c r="D75" s="340" t="s">
        <v>216</v>
      </c>
      <c r="E75" s="341"/>
      <c r="F75" s="342"/>
      <c r="G75" s="331" t="str">
        <f t="shared" si="56"/>
        <v/>
      </c>
      <c r="H75" s="331"/>
      <c r="I75" s="331"/>
      <c r="J75" s="331"/>
      <c r="K75" s="45" t="s">
        <v>201</v>
      </c>
      <c r="L75" s="356" t="s">
        <v>374</v>
      </c>
      <c r="M75" s="357"/>
      <c r="N75" s="357"/>
      <c r="O75" s="357"/>
      <c r="P75" s="357"/>
      <c r="Q75" s="357"/>
      <c r="R75" s="357"/>
      <c r="U75" s="1" t="s">
        <v>229</v>
      </c>
      <c r="AW75" s="106"/>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56"/>
      <c r="CG75" s="34"/>
    </row>
    <row r="76" spans="1:90" ht="18.75" customHeight="1">
      <c r="D76" s="340" t="s">
        <v>217</v>
      </c>
      <c r="E76" s="341"/>
      <c r="F76" s="342"/>
      <c r="G76" s="331" t="str">
        <f t="shared" si="56"/>
        <v/>
      </c>
      <c r="H76" s="331"/>
      <c r="I76" s="331"/>
      <c r="J76" s="331"/>
      <c r="K76" s="45" t="s">
        <v>201</v>
      </c>
      <c r="L76" s="356" t="s">
        <v>375</v>
      </c>
      <c r="M76" s="357"/>
      <c r="N76" s="357"/>
      <c r="O76" s="357"/>
      <c r="P76" s="357"/>
      <c r="Q76" s="357"/>
      <c r="R76" s="357"/>
      <c r="V76" s="1" t="s">
        <v>230</v>
      </c>
      <c r="AW76" s="106"/>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56"/>
      <c r="CG76" s="34"/>
    </row>
    <row r="77" spans="1:90" ht="18.75" customHeight="1">
      <c r="D77" s="340" t="s">
        <v>218</v>
      </c>
      <c r="E77" s="341"/>
      <c r="F77" s="342"/>
      <c r="G77" s="331" t="str">
        <f t="shared" si="56"/>
        <v/>
      </c>
      <c r="H77" s="331"/>
      <c r="I77" s="331"/>
      <c r="J77" s="331"/>
      <c r="K77" s="45" t="s">
        <v>201</v>
      </c>
      <c r="L77" s="358" t="s">
        <v>376</v>
      </c>
      <c r="M77" s="359"/>
      <c r="N77" s="359"/>
      <c r="O77" s="359"/>
      <c r="P77" s="359"/>
      <c r="Q77" s="359"/>
      <c r="R77" s="359"/>
      <c r="V77" s="1" t="s">
        <v>231</v>
      </c>
      <c r="AW77" s="106"/>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56"/>
      <c r="CG77" s="34"/>
    </row>
    <row r="78" spans="1:90" ht="18.75" customHeight="1">
      <c r="D78" s="332" t="s">
        <v>221</v>
      </c>
      <c r="E78" s="333"/>
      <c r="F78" s="334"/>
      <c r="G78" s="353">
        <f>SUM(G69:J77)</f>
        <v>0</v>
      </c>
      <c r="H78" s="354"/>
      <c r="I78" s="354"/>
      <c r="J78" s="354"/>
      <c r="K78" s="89" t="s">
        <v>201</v>
      </c>
      <c r="L78" s="45"/>
      <c r="M78" s="45"/>
      <c r="N78" s="45"/>
      <c r="O78" s="45"/>
      <c r="P78" s="45"/>
      <c r="Q78" s="45"/>
      <c r="R78" s="46"/>
      <c r="V78" s="1" t="s">
        <v>232</v>
      </c>
      <c r="AW78" s="106"/>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56"/>
      <c r="CG78" s="34"/>
    </row>
    <row r="79" spans="1:90" ht="18.75" customHeight="1">
      <c r="AW79" s="106"/>
      <c r="BH79" s="34"/>
      <c r="BI79" s="34"/>
      <c r="BJ79" s="34"/>
      <c r="BK79" s="34"/>
      <c r="BL79" s="34"/>
      <c r="BM79" s="34"/>
      <c r="BN79" s="34"/>
      <c r="BO79" s="34"/>
      <c r="BP79" s="34"/>
      <c r="BQ79" s="34"/>
      <c r="BR79" s="34"/>
      <c r="BS79" s="34"/>
      <c r="BT79" s="34"/>
      <c r="BU79" s="34"/>
      <c r="BV79" s="34"/>
      <c r="BW79" s="34"/>
      <c r="BX79" s="34"/>
      <c r="BY79" s="34"/>
      <c r="BZ79" s="34"/>
      <c r="CA79" s="34"/>
      <c r="CB79" s="34"/>
      <c r="CC79" s="34"/>
      <c r="CD79" s="34"/>
      <c r="CE79" s="34"/>
      <c r="CF79" s="56"/>
      <c r="CG79" s="34"/>
    </row>
    <row r="80" spans="1:90" ht="18.75" customHeight="1">
      <c r="E80" s="99" t="s">
        <v>266</v>
      </c>
      <c r="AW80" s="106"/>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56"/>
      <c r="CG80" s="34"/>
    </row>
    <row r="81" spans="3:85" ht="18.75" customHeight="1">
      <c r="E81" s="99" t="s">
        <v>267</v>
      </c>
      <c r="AW81" s="106"/>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56"/>
      <c r="CG81" s="34"/>
    </row>
    <row r="82" spans="3:85" ht="18.75" customHeight="1">
      <c r="F82" s="1" t="str">
        <f>"（例）Ｒ"&amp;A1&amp;".４から国保加入の手続きをＲ"&amp;A1&amp;".８に届け出た場合。⇒ 手続きした月の翌月（Ｒ"&amp;A1&amp;".９）に納税通知書が送付されますので、"</f>
        <v>（例）Ｒ6.４から国保加入の手続きをＲ6.８に届け出た場合。⇒ 手続きした月の翌月（Ｒ6.９）に納税通知書が送付されますので、</v>
      </c>
      <c r="AW82" s="106"/>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56"/>
      <c r="CG82" s="34"/>
    </row>
    <row r="83" spans="3:85" ht="18.75" customHeight="1">
      <c r="F83" s="1" t="str">
        <f>"　　　Ｒ"&amp;A1&amp;".４～Ｒ"&amp;A1+1&amp;".３までの12ケ月分を第3期から第9期に割り振った金額で納付書が作成されます。"</f>
        <v>　　　Ｒ6.４～Ｒ7.３までの12ケ月分を第3期から第9期に割り振った金額で納付書が作成されます。</v>
      </c>
      <c r="AW83" s="106"/>
      <c r="BH83" s="34"/>
      <c r="BI83" s="34"/>
      <c r="BJ83" s="34"/>
      <c r="BK83" s="34"/>
      <c r="BL83" s="34"/>
      <c r="BM83" s="34"/>
      <c r="BN83" s="34"/>
      <c r="BO83" s="34"/>
      <c r="BP83" s="34"/>
      <c r="BQ83" s="34"/>
      <c r="BR83" s="34"/>
      <c r="BS83" s="34"/>
      <c r="BT83" s="34"/>
      <c r="BU83" s="34"/>
      <c r="BV83" s="34"/>
      <c r="BW83" s="34"/>
      <c r="BX83" s="34"/>
      <c r="BY83" s="34"/>
      <c r="BZ83" s="34"/>
      <c r="CA83" s="34"/>
      <c r="CB83" s="34"/>
      <c r="CC83" s="34"/>
      <c r="CD83" s="34"/>
      <c r="CE83" s="34"/>
      <c r="CF83" s="56"/>
      <c r="CG83" s="34"/>
    </row>
    <row r="84" spans="3:85" ht="18.75" customHeight="1">
      <c r="F84" s="1" t="s">
        <v>259</v>
      </c>
      <c r="AW84" s="106"/>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56"/>
      <c r="CG84" s="34"/>
    </row>
    <row r="85" spans="3:85" ht="18.75" customHeight="1">
      <c r="AW85" s="106"/>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56"/>
      <c r="CG85" s="34"/>
    </row>
    <row r="86" spans="3:85" ht="18.75" customHeight="1">
      <c r="AW86" s="106"/>
      <c r="BH86" s="34"/>
      <c r="BI86" s="34"/>
      <c r="BJ86" s="34"/>
      <c r="BK86" s="34"/>
      <c r="BL86" s="34"/>
      <c r="BM86" s="34"/>
      <c r="BN86" s="34"/>
      <c r="BO86" s="34"/>
      <c r="BP86" s="34"/>
      <c r="BQ86" s="34"/>
      <c r="BR86" s="34"/>
      <c r="BS86" s="34"/>
      <c r="BT86" s="34"/>
      <c r="BU86" s="34"/>
      <c r="BV86" s="34"/>
      <c r="BW86" s="34"/>
      <c r="BX86" s="34"/>
      <c r="BY86" s="34"/>
      <c r="BZ86" s="34"/>
      <c r="CA86" s="34"/>
      <c r="CB86" s="34"/>
      <c r="CC86" s="34"/>
      <c r="CD86" s="34"/>
      <c r="CE86" s="34"/>
      <c r="CF86" s="56"/>
      <c r="CG86" s="34"/>
    </row>
    <row r="87" spans="3:85" ht="18.75" customHeight="1">
      <c r="C87" s="350" t="s">
        <v>233</v>
      </c>
      <c r="D87" s="350"/>
      <c r="E87" s="350"/>
      <c r="F87" s="350"/>
      <c r="G87" s="350"/>
      <c r="H87" s="350"/>
      <c r="I87" s="350"/>
      <c r="J87" s="350"/>
      <c r="K87" s="350"/>
      <c r="L87" s="350"/>
      <c r="M87" s="350"/>
      <c r="N87" s="350"/>
      <c r="O87" s="350"/>
      <c r="P87" s="350"/>
      <c r="Q87" s="350"/>
      <c r="R87" s="350"/>
      <c r="S87" s="350"/>
      <c r="T87" s="350"/>
      <c r="U87" s="350"/>
      <c r="V87" s="350"/>
      <c r="W87" s="350"/>
      <c r="X87" s="350"/>
      <c r="Y87" s="350"/>
      <c r="Z87" s="350"/>
      <c r="AA87" s="350"/>
      <c r="AB87" s="350"/>
      <c r="AC87" s="350"/>
      <c r="AD87" s="350"/>
      <c r="AE87" s="350"/>
      <c r="AF87" s="350"/>
      <c r="AG87" s="350"/>
      <c r="AH87" s="350"/>
      <c r="AI87" s="350"/>
      <c r="AJ87" s="350"/>
      <c r="AK87" s="350"/>
      <c r="AL87" s="350"/>
      <c r="AM87" s="350"/>
      <c r="AN87" s="350"/>
      <c r="AO87" s="350"/>
      <c r="AP87" s="350"/>
      <c r="AQ87" s="350"/>
      <c r="AR87" s="350"/>
      <c r="AS87" s="350"/>
      <c r="AT87" s="350"/>
      <c r="AW87" s="106"/>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56"/>
      <c r="CG87" s="34"/>
    </row>
    <row r="88" spans="3:85" ht="18.75" customHeight="1">
      <c r="C88" s="350"/>
      <c r="D88" s="350"/>
      <c r="E88" s="350"/>
      <c r="F88" s="350"/>
      <c r="G88" s="350"/>
      <c r="H88" s="350"/>
      <c r="I88" s="350"/>
      <c r="J88" s="350"/>
      <c r="K88" s="350"/>
      <c r="L88" s="350"/>
      <c r="M88" s="350"/>
      <c r="N88" s="350"/>
      <c r="O88" s="350"/>
      <c r="P88" s="350"/>
      <c r="Q88" s="350"/>
      <c r="R88" s="350"/>
      <c r="S88" s="350"/>
      <c r="T88" s="350"/>
      <c r="U88" s="350"/>
      <c r="V88" s="350"/>
      <c r="W88" s="350"/>
      <c r="X88" s="350"/>
      <c r="Y88" s="350"/>
      <c r="Z88" s="350"/>
      <c r="AA88" s="350"/>
      <c r="AB88" s="350"/>
      <c r="AC88" s="350"/>
      <c r="AD88" s="350"/>
      <c r="AE88" s="350"/>
      <c r="AF88" s="350"/>
      <c r="AG88" s="350"/>
      <c r="AH88" s="350"/>
      <c r="AI88" s="350"/>
      <c r="AJ88" s="350"/>
      <c r="AK88" s="350"/>
      <c r="AL88" s="350"/>
      <c r="AM88" s="350"/>
      <c r="AN88" s="350"/>
      <c r="AO88" s="350"/>
      <c r="AP88" s="350"/>
      <c r="AQ88" s="350"/>
      <c r="AR88" s="350"/>
      <c r="AS88" s="350"/>
      <c r="AT88" s="350"/>
      <c r="AW88" s="106"/>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56"/>
      <c r="CG88" s="34"/>
    </row>
    <row r="89" spans="3:85" ht="18.75" customHeight="1" thickBot="1">
      <c r="C89" s="351"/>
      <c r="D89" s="351"/>
      <c r="E89" s="351"/>
      <c r="F89" s="351"/>
      <c r="G89" s="351"/>
      <c r="H89" s="351"/>
      <c r="I89" s="351"/>
      <c r="J89" s="351"/>
      <c r="K89" s="351"/>
      <c r="L89" s="351"/>
      <c r="M89" s="351"/>
      <c r="N89" s="351"/>
      <c r="O89" s="351"/>
      <c r="P89" s="351"/>
      <c r="Q89" s="351"/>
      <c r="R89" s="351"/>
      <c r="S89" s="351"/>
      <c r="T89" s="351"/>
      <c r="U89" s="351"/>
      <c r="V89" s="351"/>
      <c r="W89" s="351"/>
      <c r="X89" s="351"/>
      <c r="Y89" s="351"/>
      <c r="Z89" s="351"/>
      <c r="AA89" s="351"/>
      <c r="AB89" s="351"/>
      <c r="AC89" s="351"/>
      <c r="AD89" s="351"/>
      <c r="AE89" s="351"/>
      <c r="AF89" s="351"/>
      <c r="AG89" s="351"/>
      <c r="AH89" s="351"/>
      <c r="AI89" s="351"/>
      <c r="AJ89" s="351"/>
      <c r="AK89" s="351"/>
      <c r="AL89" s="351"/>
      <c r="AM89" s="351"/>
      <c r="AN89" s="351"/>
      <c r="AO89" s="351"/>
      <c r="AP89" s="351"/>
      <c r="AQ89" s="351"/>
      <c r="AR89" s="351"/>
      <c r="AS89" s="351"/>
      <c r="AT89" s="351"/>
      <c r="AW89" s="106"/>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56"/>
      <c r="CG89" s="34"/>
    </row>
    <row r="90" spans="3:85" ht="18.75" customHeight="1" thickTop="1">
      <c r="AW90" s="106"/>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56"/>
      <c r="CG90" s="34"/>
    </row>
    <row r="91" spans="3:85" ht="18.75" customHeight="1">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56"/>
      <c r="CG91" s="34"/>
    </row>
    <row r="92" spans="3:85" ht="18.75" customHeight="1">
      <c r="BH92" s="34"/>
      <c r="BI92" s="34"/>
      <c r="BJ92" s="34"/>
      <c r="BK92" s="34"/>
      <c r="BL92" s="34"/>
      <c r="BM92" s="34"/>
      <c r="BN92" s="34"/>
      <c r="BO92" s="34"/>
      <c r="BP92" s="34"/>
      <c r="BQ92" s="34"/>
      <c r="BR92" s="34"/>
      <c r="BS92" s="34"/>
      <c r="BT92" s="34"/>
      <c r="BU92" s="34"/>
      <c r="BV92" s="34"/>
      <c r="BW92" s="34"/>
      <c r="BX92" s="34"/>
      <c r="BY92" s="34"/>
      <c r="BZ92" s="34"/>
      <c r="CA92" s="34"/>
      <c r="CB92" s="34"/>
      <c r="CC92" s="34"/>
      <c r="CD92" s="34"/>
      <c r="CE92" s="34"/>
      <c r="CF92" s="56"/>
      <c r="CG92" s="34"/>
    </row>
    <row r="93" spans="3:85" ht="18.75" customHeight="1">
      <c r="BH93" s="34"/>
      <c r="BI93" s="34"/>
      <c r="BJ93" s="34"/>
      <c r="BK93" s="34"/>
      <c r="BL93" s="34"/>
      <c r="BM93" s="34"/>
      <c r="BN93" s="34"/>
      <c r="BO93" s="34"/>
      <c r="BP93" s="34"/>
      <c r="BQ93" s="34"/>
      <c r="BR93" s="34"/>
      <c r="BS93" s="34"/>
      <c r="BT93" s="34"/>
      <c r="BU93" s="34"/>
      <c r="BV93" s="34"/>
      <c r="BW93" s="34"/>
      <c r="BX93" s="34"/>
      <c r="BY93" s="34"/>
      <c r="BZ93" s="34"/>
      <c r="CA93" s="34"/>
      <c r="CB93" s="34"/>
      <c r="CC93" s="34"/>
      <c r="CD93" s="34"/>
      <c r="CE93" s="34"/>
      <c r="CF93" s="56"/>
      <c r="CG93" s="34"/>
    </row>
    <row r="94" spans="3:85" ht="18.75" customHeight="1">
      <c r="BH94" s="34"/>
      <c r="BI94" s="34"/>
      <c r="BJ94" s="34"/>
      <c r="BK94" s="34"/>
      <c r="BL94" s="34"/>
      <c r="BM94" s="34"/>
      <c r="BN94" s="34"/>
      <c r="BO94" s="34"/>
      <c r="BP94" s="34"/>
      <c r="BQ94" s="34"/>
      <c r="BR94" s="34"/>
      <c r="BS94" s="34"/>
      <c r="BT94" s="34"/>
      <c r="BU94" s="34"/>
      <c r="BV94" s="34"/>
      <c r="BW94" s="34"/>
      <c r="BX94" s="34"/>
      <c r="BY94" s="34"/>
      <c r="BZ94" s="34"/>
      <c r="CA94" s="34"/>
      <c r="CB94" s="34"/>
      <c r="CC94" s="34"/>
      <c r="CD94" s="34"/>
      <c r="CE94" s="34"/>
      <c r="CF94" s="56"/>
      <c r="CG94" s="34"/>
    </row>
    <row r="95" spans="3:85" ht="18.75" customHeight="1">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34"/>
      <c r="CF95" s="56"/>
      <c r="CG95" s="34"/>
    </row>
    <row r="96" spans="3:85" ht="18.75" customHeight="1">
      <c r="BH96" s="34"/>
      <c r="BI96" s="34"/>
      <c r="BJ96" s="34"/>
      <c r="BK96" s="34"/>
      <c r="BL96" s="34"/>
      <c r="BM96" s="34"/>
      <c r="BN96" s="34"/>
      <c r="BO96" s="34"/>
      <c r="BP96" s="34"/>
      <c r="BQ96" s="34"/>
      <c r="BR96" s="34"/>
      <c r="BS96" s="34"/>
      <c r="BT96" s="34"/>
      <c r="BU96" s="34"/>
      <c r="BV96" s="34"/>
      <c r="BW96" s="34"/>
      <c r="BX96" s="34"/>
      <c r="BY96" s="34"/>
      <c r="BZ96" s="34"/>
      <c r="CA96" s="34"/>
      <c r="CB96" s="34"/>
      <c r="CC96" s="34"/>
      <c r="CD96" s="34"/>
      <c r="CE96" s="34"/>
      <c r="CF96" s="56"/>
      <c r="CG96" s="34"/>
    </row>
    <row r="97" spans="60:85" ht="18.75" customHeight="1">
      <c r="BH97" s="34"/>
      <c r="BI97" s="34"/>
      <c r="BJ97" s="34"/>
      <c r="BK97" s="34"/>
      <c r="BL97" s="34"/>
      <c r="BM97" s="34"/>
      <c r="BN97" s="34"/>
      <c r="BO97" s="34"/>
      <c r="BP97" s="34"/>
      <c r="BQ97" s="34"/>
      <c r="BR97" s="34"/>
      <c r="BS97" s="34"/>
      <c r="BT97" s="34"/>
      <c r="BU97" s="34"/>
      <c r="BV97" s="34"/>
      <c r="BW97" s="34"/>
      <c r="BX97" s="34"/>
      <c r="BY97" s="34"/>
      <c r="BZ97" s="34"/>
      <c r="CA97" s="34"/>
      <c r="CB97" s="34"/>
      <c r="CC97" s="34"/>
      <c r="CD97" s="34"/>
      <c r="CE97" s="34"/>
      <c r="CF97" s="56"/>
      <c r="CG97" s="34"/>
    </row>
    <row r="98" spans="60:85" ht="18.75" customHeight="1">
      <c r="BH98" s="34"/>
      <c r="BI98" s="34"/>
      <c r="BJ98" s="34"/>
      <c r="BK98" s="34"/>
      <c r="BL98" s="34"/>
      <c r="BM98" s="34"/>
      <c r="BN98" s="34"/>
      <c r="BO98" s="34"/>
      <c r="BP98" s="34"/>
      <c r="BQ98" s="34"/>
      <c r="BR98" s="34"/>
      <c r="BS98" s="34"/>
      <c r="BT98" s="34"/>
      <c r="BU98" s="34"/>
      <c r="BV98" s="34"/>
      <c r="BW98" s="34"/>
      <c r="BX98" s="34"/>
      <c r="BY98" s="34"/>
      <c r="BZ98" s="34"/>
      <c r="CA98" s="34"/>
      <c r="CB98" s="34"/>
      <c r="CC98" s="34"/>
      <c r="CD98" s="34"/>
      <c r="CE98" s="34"/>
      <c r="CF98" s="56"/>
      <c r="CG98" s="34"/>
    </row>
    <row r="99" spans="60:85" ht="18.75" customHeight="1">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56"/>
      <c r="CG99" s="34"/>
    </row>
    <row r="100" spans="60:85" ht="18.75" customHeight="1">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D100" s="34"/>
      <c r="CE100" s="34"/>
      <c r="CF100" s="56"/>
      <c r="CG100" s="34"/>
    </row>
    <row r="101" spans="60:85" ht="18.75" customHeight="1">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56"/>
      <c r="CG101" s="34"/>
    </row>
    <row r="102" spans="60:85" ht="18.75" customHeight="1">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56"/>
      <c r="CG102" s="34"/>
    </row>
    <row r="103" spans="60:85" ht="18.75" customHeight="1">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56"/>
      <c r="CG103" s="34"/>
    </row>
    <row r="104" spans="60:85" ht="18.75" customHeight="1">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56"/>
      <c r="CG104" s="34"/>
    </row>
    <row r="105" spans="60:85" ht="18.75" customHeight="1">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56"/>
      <c r="CG105" s="34"/>
    </row>
    <row r="106" spans="60:85" ht="18.75" customHeight="1">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56"/>
      <c r="CG106" s="34"/>
    </row>
    <row r="107" spans="60:85" ht="18.75" customHeight="1">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56"/>
      <c r="CG107" s="34"/>
    </row>
    <row r="108" spans="60:85" ht="18.75" customHeight="1">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56"/>
      <c r="CG108" s="34"/>
    </row>
    <row r="109" spans="60:85" ht="18.75" customHeight="1">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56"/>
      <c r="CG109" s="34"/>
    </row>
    <row r="110" spans="60:85" ht="18.75" customHeight="1">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56"/>
      <c r="CG110" s="34"/>
    </row>
    <row r="111" spans="60:85" ht="18.75" customHeight="1">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56"/>
      <c r="CG111" s="34"/>
    </row>
    <row r="112" spans="60:85" ht="18.75" customHeight="1">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56"/>
      <c r="CG112" s="34"/>
    </row>
    <row r="113" spans="60:85" ht="18.75" customHeight="1">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56"/>
      <c r="CG113" s="34"/>
    </row>
    <row r="114" spans="60:85" ht="18.75" customHeight="1">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56"/>
      <c r="CG114" s="34"/>
    </row>
    <row r="115" spans="60:85" ht="18.75" customHeight="1">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56"/>
      <c r="CG115" s="34"/>
    </row>
    <row r="116" spans="60:85" ht="18.75" customHeight="1">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56"/>
      <c r="CG116" s="34"/>
    </row>
    <row r="117" spans="60:85" ht="18.75" customHeight="1">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56"/>
      <c r="CG117" s="34"/>
    </row>
    <row r="118" spans="60:85" ht="18.75" customHeight="1">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56"/>
      <c r="CG118" s="34"/>
    </row>
    <row r="119" spans="60:85" ht="18.75" customHeight="1">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56"/>
      <c r="CG119" s="34"/>
    </row>
    <row r="120" spans="60:85" ht="18.75" customHeight="1">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56"/>
      <c r="CG120" s="34"/>
    </row>
    <row r="121" spans="60:85" ht="18.75" customHeight="1">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56"/>
      <c r="CG121" s="34"/>
    </row>
    <row r="122" spans="60:85" ht="18.75" customHeight="1">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56"/>
      <c r="CG122" s="34"/>
    </row>
    <row r="123" spans="60:85" ht="18.75" customHeight="1">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56"/>
      <c r="CG123" s="34"/>
    </row>
    <row r="124" spans="60:85" ht="18.75" customHeight="1">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c r="CD124" s="34"/>
      <c r="CE124" s="34"/>
      <c r="CF124" s="56"/>
      <c r="CG124" s="34"/>
    </row>
    <row r="125" spans="60:85" ht="18.75" customHeight="1">
      <c r="BH125" s="34"/>
      <c r="BI125" s="34"/>
      <c r="BJ125" s="34"/>
      <c r="BK125" s="34"/>
      <c r="BL125" s="34"/>
      <c r="BM125" s="34"/>
      <c r="BN125" s="34"/>
      <c r="BO125" s="34"/>
      <c r="BP125" s="34"/>
      <c r="BQ125" s="34"/>
      <c r="BR125" s="34"/>
      <c r="BS125" s="34"/>
      <c r="BT125" s="34"/>
      <c r="BU125" s="34"/>
      <c r="BV125" s="34"/>
      <c r="BW125" s="34"/>
      <c r="BX125" s="34"/>
      <c r="BY125" s="34"/>
      <c r="BZ125" s="34"/>
      <c r="CA125" s="34"/>
      <c r="CB125" s="34"/>
      <c r="CC125" s="34"/>
      <c r="CD125" s="34"/>
      <c r="CE125" s="34"/>
      <c r="CF125" s="56"/>
      <c r="CG125" s="34"/>
    </row>
    <row r="126" spans="60:85" ht="18.75" customHeight="1">
      <c r="BH126" s="34"/>
      <c r="BI126" s="34"/>
      <c r="BJ126" s="34"/>
      <c r="BK126" s="34"/>
      <c r="BL126" s="34"/>
      <c r="BM126" s="34"/>
      <c r="BN126" s="34"/>
      <c r="BO126" s="34"/>
      <c r="BP126" s="34"/>
      <c r="BQ126" s="34"/>
      <c r="BR126" s="34"/>
      <c r="BS126" s="34"/>
      <c r="BT126" s="34"/>
      <c r="BU126" s="34"/>
      <c r="BV126" s="34"/>
      <c r="BW126" s="34"/>
      <c r="BX126" s="34"/>
      <c r="BY126" s="34"/>
      <c r="BZ126" s="34"/>
      <c r="CA126" s="34"/>
      <c r="CB126" s="34"/>
      <c r="CC126" s="34"/>
      <c r="CD126" s="34"/>
      <c r="CE126" s="34"/>
      <c r="CF126" s="56"/>
      <c r="CG126" s="34"/>
    </row>
    <row r="127" spans="60:85" ht="18.75" customHeight="1">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56"/>
      <c r="CG127" s="34"/>
    </row>
    <row r="128" spans="60:85" ht="18.75" customHeight="1">
      <c r="BH128" s="34"/>
      <c r="BI128" s="34"/>
      <c r="BJ128" s="34"/>
      <c r="BK128" s="34"/>
      <c r="BL128" s="34"/>
      <c r="BM128" s="34"/>
      <c r="BN128" s="34"/>
      <c r="BO128" s="34"/>
      <c r="BP128" s="34"/>
      <c r="BQ128" s="34"/>
      <c r="BR128" s="34"/>
      <c r="BS128" s="34"/>
      <c r="BT128" s="34"/>
      <c r="BU128" s="34"/>
      <c r="BV128" s="34"/>
      <c r="BW128" s="34"/>
      <c r="BX128" s="34"/>
      <c r="BY128" s="34"/>
      <c r="BZ128" s="34"/>
      <c r="CA128" s="34"/>
      <c r="CB128" s="34"/>
      <c r="CC128" s="34"/>
      <c r="CD128" s="34"/>
      <c r="CE128" s="34"/>
      <c r="CF128" s="56"/>
      <c r="CG128" s="34"/>
    </row>
    <row r="129" spans="60:85" ht="18.75" customHeight="1">
      <c r="BH129" s="34"/>
      <c r="BI129" s="34"/>
      <c r="BJ129" s="34"/>
      <c r="BK129" s="34"/>
      <c r="BL129" s="34"/>
      <c r="BM129" s="34"/>
      <c r="BN129" s="34"/>
      <c r="BO129" s="34"/>
      <c r="BP129" s="34"/>
      <c r="BQ129" s="34"/>
      <c r="BR129" s="34"/>
      <c r="BS129" s="34"/>
      <c r="BT129" s="34"/>
      <c r="BU129" s="34"/>
      <c r="BV129" s="34"/>
      <c r="BW129" s="34"/>
      <c r="BX129" s="34"/>
      <c r="BY129" s="34"/>
      <c r="BZ129" s="34"/>
      <c r="CA129" s="34"/>
      <c r="CB129" s="34"/>
      <c r="CC129" s="34"/>
      <c r="CD129" s="34"/>
      <c r="CE129" s="34"/>
      <c r="CF129" s="56"/>
      <c r="CG129" s="34"/>
    </row>
    <row r="130" spans="60:85" ht="18.75" customHeight="1">
      <c r="BH130" s="34"/>
      <c r="BI130" s="34"/>
      <c r="BJ130" s="34"/>
      <c r="BK130" s="34"/>
      <c r="BL130" s="34"/>
      <c r="BM130" s="34"/>
      <c r="BN130" s="34"/>
      <c r="BO130" s="34"/>
      <c r="BP130" s="34"/>
      <c r="BQ130" s="34"/>
      <c r="BR130" s="34"/>
      <c r="BS130" s="34"/>
      <c r="BT130" s="34"/>
      <c r="BU130" s="34"/>
      <c r="BV130" s="34"/>
      <c r="BW130" s="34"/>
      <c r="BX130" s="34"/>
      <c r="BY130" s="34"/>
      <c r="BZ130" s="34"/>
      <c r="CA130" s="34"/>
      <c r="CB130" s="34"/>
      <c r="CC130" s="34"/>
      <c r="CD130" s="34"/>
      <c r="CE130" s="34"/>
      <c r="CF130" s="56"/>
      <c r="CG130" s="34"/>
    </row>
    <row r="131" spans="60:85" ht="18.75" customHeight="1">
      <c r="BH131" s="34"/>
      <c r="BI131" s="34"/>
      <c r="BJ131" s="34"/>
      <c r="BK131" s="34"/>
      <c r="BL131" s="34"/>
      <c r="BM131" s="34"/>
      <c r="BN131" s="34"/>
      <c r="BO131" s="34"/>
      <c r="BP131" s="34"/>
      <c r="BQ131" s="34"/>
      <c r="BR131" s="34"/>
      <c r="BS131" s="34"/>
      <c r="BT131" s="34"/>
      <c r="BU131" s="34"/>
      <c r="BV131" s="34"/>
      <c r="BW131" s="34"/>
      <c r="BX131" s="34"/>
      <c r="BY131" s="34"/>
      <c r="BZ131" s="34"/>
      <c r="CA131" s="34"/>
      <c r="CB131" s="34"/>
      <c r="CC131" s="34"/>
      <c r="CD131" s="34"/>
      <c r="CE131" s="34"/>
      <c r="CF131" s="56"/>
      <c r="CG131" s="34"/>
    </row>
    <row r="132" spans="60:85" ht="18.75" customHeight="1">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56"/>
      <c r="CG132" s="34"/>
    </row>
    <row r="133" spans="60:85" ht="18.75" customHeight="1">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56"/>
      <c r="CG133" s="34"/>
    </row>
    <row r="134" spans="60:85" ht="18.75" customHeight="1">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56"/>
      <c r="CG134" s="34"/>
    </row>
    <row r="135" spans="60:85" ht="18.75" customHeight="1">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56"/>
      <c r="CG135" s="34"/>
    </row>
    <row r="136" spans="60:85" ht="18.75" customHeight="1">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56"/>
      <c r="CG136" s="34"/>
    </row>
    <row r="137" spans="60:85" ht="18.75" customHeight="1">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56"/>
      <c r="CG137" s="34"/>
    </row>
    <row r="138" spans="60:85" ht="18.75" customHeight="1">
      <c r="BH138" s="34"/>
      <c r="BI138" s="34"/>
      <c r="BJ138" s="34"/>
      <c r="BK138" s="34"/>
      <c r="BL138" s="34"/>
      <c r="BM138" s="34"/>
      <c r="BN138" s="34"/>
      <c r="BO138" s="34"/>
      <c r="BP138" s="34"/>
      <c r="BQ138" s="34"/>
      <c r="BR138" s="34"/>
      <c r="BS138" s="34"/>
      <c r="BT138" s="34"/>
      <c r="BU138" s="34"/>
      <c r="BV138" s="34"/>
      <c r="BW138" s="34"/>
      <c r="BX138" s="34"/>
      <c r="BY138" s="34"/>
      <c r="BZ138" s="34"/>
      <c r="CA138" s="34"/>
      <c r="CB138" s="34"/>
      <c r="CC138" s="34"/>
      <c r="CD138" s="34"/>
      <c r="CE138" s="34"/>
      <c r="CF138" s="56"/>
      <c r="CG138" s="34"/>
    </row>
    <row r="139" spans="60:85" ht="18.75" customHeight="1">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56"/>
      <c r="CG139" s="34"/>
    </row>
    <row r="140" spans="60:85" ht="18.75" customHeight="1">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D140" s="34"/>
      <c r="CE140" s="34"/>
      <c r="CF140" s="56"/>
      <c r="CG140" s="34"/>
    </row>
    <row r="141" spans="60:85" ht="18.75" customHeight="1">
      <c r="BH141" s="34"/>
      <c r="BI141" s="34"/>
      <c r="BJ141" s="34"/>
      <c r="BK141" s="34"/>
      <c r="BL141" s="34"/>
      <c r="BM141" s="34"/>
      <c r="BN141" s="34"/>
      <c r="BO141" s="34"/>
      <c r="BP141" s="34"/>
      <c r="BQ141" s="34"/>
      <c r="BR141" s="34"/>
      <c r="BS141" s="34"/>
      <c r="BT141" s="34"/>
      <c r="BU141" s="34"/>
      <c r="BV141" s="34"/>
      <c r="BW141" s="34"/>
      <c r="BX141" s="34"/>
      <c r="BY141" s="34"/>
      <c r="BZ141" s="34"/>
      <c r="CA141" s="34"/>
      <c r="CB141" s="34"/>
      <c r="CC141" s="34"/>
      <c r="CD141" s="34"/>
      <c r="CE141" s="34"/>
      <c r="CF141" s="56"/>
      <c r="CG141" s="34"/>
    </row>
    <row r="142" spans="60:85" ht="18.75" customHeight="1">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c r="CF142" s="56"/>
      <c r="CG142" s="34"/>
    </row>
    <row r="143" spans="60:85" ht="18.75" customHeight="1">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56"/>
      <c r="CG143" s="34"/>
    </row>
    <row r="144" spans="60:85" ht="18.75" customHeight="1">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D144" s="34"/>
      <c r="CE144" s="34"/>
      <c r="CF144" s="56"/>
      <c r="CG144" s="34"/>
    </row>
    <row r="145" spans="60:85" ht="18.75" customHeight="1">
      <c r="BH145" s="34"/>
      <c r="BI145" s="34"/>
      <c r="BJ145" s="34"/>
      <c r="BK145" s="34"/>
      <c r="BL145" s="34"/>
      <c r="BM145" s="34"/>
      <c r="BN145" s="34"/>
      <c r="BO145" s="34"/>
      <c r="BP145" s="34"/>
      <c r="BQ145" s="34"/>
      <c r="BR145" s="34"/>
      <c r="BS145" s="34"/>
      <c r="BT145" s="34"/>
      <c r="BU145" s="34"/>
      <c r="BV145" s="34"/>
      <c r="BW145" s="34"/>
      <c r="BX145" s="34"/>
      <c r="BY145" s="34"/>
      <c r="BZ145" s="34"/>
      <c r="CA145" s="34"/>
      <c r="CB145" s="34"/>
      <c r="CC145" s="34"/>
      <c r="CD145" s="34"/>
      <c r="CE145" s="34"/>
      <c r="CF145" s="56"/>
      <c r="CG145" s="34"/>
    </row>
    <row r="146" spans="60:85" ht="18.75" customHeight="1">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c r="CE146" s="34"/>
      <c r="CF146" s="56"/>
      <c r="CG146" s="34"/>
    </row>
    <row r="147" spans="60:85" ht="18.75" customHeight="1">
      <c r="BH147" s="34"/>
      <c r="BI147" s="34"/>
      <c r="BJ147" s="34"/>
      <c r="BK147" s="34"/>
      <c r="BL147" s="34"/>
      <c r="BM147" s="34"/>
      <c r="BN147" s="34"/>
      <c r="BO147" s="34"/>
      <c r="BP147" s="34"/>
      <c r="BQ147" s="34"/>
      <c r="BR147" s="34"/>
      <c r="BS147" s="34"/>
      <c r="BT147" s="34"/>
      <c r="BU147" s="34"/>
      <c r="BV147" s="34"/>
      <c r="BW147" s="34"/>
      <c r="BX147" s="34"/>
      <c r="BY147" s="34"/>
      <c r="BZ147" s="34"/>
      <c r="CA147" s="34"/>
      <c r="CB147" s="34"/>
      <c r="CC147" s="34"/>
      <c r="CD147" s="34"/>
      <c r="CE147" s="34"/>
      <c r="CF147" s="56"/>
      <c r="CG147" s="34"/>
    </row>
    <row r="148" spans="60:85" ht="18.75" customHeight="1">
      <c r="BH148" s="34"/>
      <c r="BI148" s="34"/>
      <c r="BJ148" s="34"/>
      <c r="BK148" s="34"/>
      <c r="BL148" s="34"/>
      <c r="BM148" s="34"/>
      <c r="BN148" s="34"/>
      <c r="BO148" s="34"/>
      <c r="BP148" s="34"/>
      <c r="BQ148" s="34"/>
      <c r="BR148" s="34"/>
      <c r="BS148" s="34"/>
      <c r="BT148" s="34"/>
      <c r="BU148" s="34"/>
      <c r="BV148" s="34"/>
      <c r="BW148" s="34"/>
      <c r="BX148" s="34"/>
      <c r="BY148" s="34"/>
      <c r="BZ148" s="34"/>
      <c r="CA148" s="34"/>
      <c r="CB148" s="34"/>
      <c r="CC148" s="34"/>
      <c r="CD148" s="34"/>
      <c r="CE148" s="34"/>
      <c r="CF148" s="56"/>
      <c r="CG148" s="34"/>
    </row>
    <row r="149" spans="60:85" ht="18.75" customHeight="1">
      <c r="BH149" s="34"/>
      <c r="BI149" s="34"/>
      <c r="BJ149" s="34"/>
      <c r="BK149" s="34"/>
      <c r="BL149" s="34"/>
      <c r="BM149" s="34"/>
      <c r="BN149" s="34"/>
      <c r="BO149" s="34"/>
      <c r="BP149" s="34"/>
      <c r="BQ149" s="34"/>
      <c r="BR149" s="34"/>
      <c r="BS149" s="34"/>
      <c r="BT149" s="34"/>
      <c r="BU149" s="34"/>
      <c r="BV149" s="34"/>
      <c r="BW149" s="34"/>
      <c r="BX149" s="34"/>
      <c r="BY149" s="34"/>
      <c r="BZ149" s="34"/>
      <c r="CA149" s="34"/>
      <c r="CB149" s="34"/>
      <c r="CC149" s="34"/>
      <c r="CD149" s="34"/>
      <c r="CE149" s="34"/>
      <c r="CF149" s="56"/>
      <c r="CG149" s="34"/>
    </row>
    <row r="150" spans="60:85" ht="18.75" customHeight="1">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56"/>
      <c r="CG150" s="34"/>
    </row>
    <row r="151" spans="60:85" ht="18.75" customHeight="1">
      <c r="BH151" s="34"/>
      <c r="BI151" s="34"/>
      <c r="BJ151" s="34"/>
      <c r="BK151" s="34"/>
      <c r="BL151" s="34"/>
      <c r="BM151" s="34"/>
      <c r="BN151" s="34"/>
      <c r="BO151" s="34"/>
      <c r="BP151" s="34"/>
      <c r="BQ151" s="34"/>
      <c r="BR151" s="34"/>
      <c r="BS151" s="34"/>
      <c r="BT151" s="34"/>
      <c r="BU151" s="34"/>
      <c r="BV151" s="34"/>
      <c r="BW151" s="34"/>
      <c r="BX151" s="34"/>
      <c r="BY151" s="34"/>
      <c r="BZ151" s="34"/>
      <c r="CA151" s="34"/>
      <c r="CB151" s="34"/>
      <c r="CC151" s="34"/>
      <c r="CD151" s="34"/>
      <c r="CE151" s="34"/>
      <c r="CF151" s="56"/>
      <c r="CG151" s="34"/>
    </row>
    <row r="152" spans="60:85" ht="18.75" customHeight="1">
      <c r="BH152" s="34"/>
      <c r="BI152" s="34"/>
      <c r="BJ152" s="34"/>
      <c r="BK152" s="34"/>
      <c r="BL152" s="34"/>
      <c r="BM152" s="34"/>
      <c r="BN152" s="34"/>
      <c r="BO152" s="34"/>
      <c r="BP152" s="34"/>
      <c r="BQ152" s="34"/>
      <c r="BR152" s="34"/>
      <c r="BS152" s="34"/>
      <c r="BT152" s="34"/>
      <c r="BU152" s="34"/>
      <c r="BV152" s="34"/>
      <c r="BW152" s="34"/>
      <c r="BX152" s="34"/>
      <c r="BY152" s="34"/>
      <c r="BZ152" s="34"/>
      <c r="CA152" s="34"/>
      <c r="CB152" s="34"/>
      <c r="CC152" s="34"/>
      <c r="CD152" s="34"/>
      <c r="CE152" s="34"/>
      <c r="CF152" s="56"/>
      <c r="CG152" s="34"/>
    </row>
    <row r="153" spans="60:85" ht="18.75" customHeight="1">
      <c r="BH153" s="34"/>
      <c r="BI153" s="34"/>
      <c r="BJ153" s="34"/>
      <c r="BK153" s="34"/>
      <c r="BL153" s="34"/>
      <c r="BM153" s="34"/>
      <c r="BN153" s="34"/>
      <c r="BO153" s="34"/>
      <c r="BP153" s="34"/>
      <c r="BQ153" s="34"/>
      <c r="BR153" s="34"/>
      <c r="BS153" s="34"/>
      <c r="BT153" s="34"/>
      <c r="BU153" s="34"/>
      <c r="BV153" s="34"/>
      <c r="BW153" s="34"/>
      <c r="BX153" s="34"/>
      <c r="BY153" s="34"/>
      <c r="BZ153" s="34"/>
      <c r="CA153" s="34"/>
      <c r="CB153" s="34"/>
      <c r="CC153" s="34"/>
      <c r="CD153" s="34"/>
      <c r="CE153" s="34"/>
      <c r="CF153" s="56"/>
      <c r="CG153" s="34"/>
    </row>
    <row r="154" spans="60:85" ht="18.75" customHeight="1">
      <c r="BH154" s="34"/>
      <c r="BI154" s="34"/>
      <c r="BJ154" s="34"/>
      <c r="BK154" s="34"/>
      <c r="BL154" s="34"/>
      <c r="BM154" s="34"/>
      <c r="BN154" s="34"/>
      <c r="BO154" s="34"/>
      <c r="BP154" s="34"/>
      <c r="BQ154" s="34"/>
      <c r="BR154" s="34"/>
      <c r="BS154" s="34"/>
      <c r="BT154" s="34"/>
      <c r="BU154" s="34"/>
      <c r="BV154" s="34"/>
      <c r="BW154" s="34"/>
      <c r="BX154" s="34"/>
      <c r="BY154" s="34"/>
      <c r="BZ154" s="34"/>
      <c r="CA154" s="34"/>
      <c r="CB154" s="34"/>
      <c r="CC154" s="34"/>
      <c r="CD154" s="34"/>
      <c r="CE154" s="34"/>
      <c r="CF154" s="56"/>
      <c r="CG154" s="34"/>
    </row>
    <row r="155" spans="60:85" ht="18.75" customHeight="1">
      <c r="BH155" s="34"/>
      <c r="BI155" s="34"/>
      <c r="BJ155" s="34"/>
      <c r="BK155" s="34"/>
      <c r="BL155" s="34"/>
      <c r="BM155" s="34"/>
      <c r="BN155" s="34"/>
      <c r="BO155" s="34"/>
      <c r="BP155" s="34"/>
      <c r="BQ155" s="34"/>
      <c r="BR155" s="34"/>
      <c r="BS155" s="34"/>
      <c r="BT155" s="34"/>
      <c r="BU155" s="34"/>
      <c r="BV155" s="34"/>
      <c r="BW155" s="34"/>
      <c r="BX155" s="34"/>
      <c r="BY155" s="34"/>
      <c r="BZ155" s="34"/>
      <c r="CA155" s="34"/>
      <c r="CB155" s="34"/>
      <c r="CC155" s="34"/>
      <c r="CD155" s="34"/>
      <c r="CE155" s="34"/>
      <c r="CF155" s="56"/>
      <c r="CG155" s="34"/>
    </row>
    <row r="156" spans="60:85" ht="18.75" customHeight="1">
      <c r="BH156" s="34"/>
      <c r="BI156" s="34"/>
      <c r="BJ156" s="34"/>
      <c r="BK156" s="34"/>
      <c r="BL156" s="34"/>
      <c r="BM156" s="34"/>
      <c r="BN156" s="34"/>
      <c r="BO156" s="34"/>
      <c r="BP156" s="34"/>
      <c r="BQ156" s="34"/>
      <c r="BR156" s="34"/>
      <c r="BS156" s="34"/>
      <c r="BT156" s="34"/>
      <c r="BU156" s="34"/>
      <c r="BV156" s="34"/>
      <c r="BW156" s="34"/>
      <c r="BX156" s="34"/>
      <c r="BY156" s="34"/>
      <c r="BZ156" s="34"/>
      <c r="CA156" s="34"/>
      <c r="CB156" s="34"/>
      <c r="CC156" s="34"/>
      <c r="CD156" s="34"/>
      <c r="CE156" s="34"/>
      <c r="CF156" s="56"/>
      <c r="CG156" s="34"/>
    </row>
    <row r="157" spans="60:85" ht="18.75" customHeight="1">
      <c r="BH157" s="34"/>
      <c r="BI157" s="34"/>
      <c r="BJ157" s="34"/>
      <c r="BK157" s="34"/>
      <c r="BL157" s="34"/>
      <c r="BM157" s="34"/>
      <c r="BN157" s="34"/>
      <c r="BO157" s="34"/>
      <c r="BP157" s="34"/>
      <c r="BQ157" s="34"/>
      <c r="BR157" s="34"/>
      <c r="BS157" s="34"/>
      <c r="BT157" s="34"/>
      <c r="BU157" s="34"/>
      <c r="BV157" s="34"/>
      <c r="BW157" s="34"/>
      <c r="BX157" s="34"/>
      <c r="BY157" s="34"/>
      <c r="BZ157" s="34"/>
      <c r="CA157" s="34"/>
      <c r="CB157" s="34"/>
      <c r="CC157" s="34"/>
      <c r="CD157" s="34"/>
      <c r="CE157" s="34"/>
      <c r="CF157" s="56"/>
      <c r="CG157" s="34"/>
    </row>
    <row r="158" spans="60:85" ht="18.75" customHeight="1">
      <c r="BH158" s="34"/>
      <c r="BI158" s="34"/>
      <c r="BJ158" s="34"/>
      <c r="BK158" s="34"/>
      <c r="BL158" s="34"/>
      <c r="BM158" s="34"/>
      <c r="BN158" s="34"/>
      <c r="BO158" s="34"/>
      <c r="BP158" s="34"/>
      <c r="BQ158" s="34"/>
      <c r="BR158" s="34"/>
      <c r="BS158" s="34"/>
      <c r="BT158" s="34"/>
      <c r="BU158" s="34"/>
      <c r="BV158" s="34"/>
      <c r="BW158" s="34"/>
      <c r="BX158" s="34"/>
      <c r="BY158" s="34"/>
      <c r="BZ158" s="34"/>
      <c r="CA158" s="34"/>
      <c r="CB158" s="34"/>
      <c r="CC158" s="34"/>
      <c r="CD158" s="34"/>
      <c r="CE158" s="34"/>
      <c r="CF158" s="56"/>
      <c r="CG158" s="34"/>
    </row>
    <row r="159" spans="60:85" ht="18.75" customHeight="1">
      <c r="BH159" s="34"/>
      <c r="BI159" s="34"/>
      <c r="BJ159" s="34"/>
      <c r="BK159" s="34"/>
      <c r="BL159" s="34"/>
      <c r="BM159" s="34"/>
      <c r="BN159" s="34"/>
      <c r="BO159" s="34"/>
      <c r="BP159" s="34"/>
      <c r="BQ159" s="34"/>
      <c r="BR159" s="34"/>
      <c r="BS159" s="34"/>
      <c r="BT159" s="34"/>
      <c r="BU159" s="34"/>
      <c r="BV159" s="34"/>
      <c r="BW159" s="34"/>
      <c r="BX159" s="34"/>
      <c r="BY159" s="34"/>
      <c r="BZ159" s="34"/>
      <c r="CA159" s="34"/>
      <c r="CB159" s="34"/>
      <c r="CC159" s="34"/>
      <c r="CD159" s="34"/>
      <c r="CE159" s="34"/>
      <c r="CF159" s="56"/>
      <c r="CG159" s="34"/>
    </row>
    <row r="160" spans="60:85" ht="18.75" customHeight="1">
      <c r="BH160" s="34"/>
      <c r="BI160" s="34"/>
      <c r="BJ160" s="34"/>
      <c r="BK160" s="34"/>
      <c r="BL160" s="34"/>
      <c r="BM160" s="34"/>
      <c r="BN160" s="34"/>
      <c r="BO160" s="34"/>
      <c r="BP160" s="34"/>
      <c r="BQ160" s="34"/>
      <c r="BR160" s="34"/>
      <c r="BS160" s="34"/>
      <c r="BT160" s="34"/>
      <c r="BU160" s="34"/>
      <c r="BV160" s="34"/>
      <c r="BW160" s="34"/>
      <c r="BX160" s="34"/>
      <c r="BY160" s="34"/>
      <c r="BZ160" s="34"/>
      <c r="CA160" s="34"/>
      <c r="CB160" s="34"/>
      <c r="CC160" s="34"/>
      <c r="CD160" s="34"/>
      <c r="CE160" s="34"/>
      <c r="CF160" s="56"/>
      <c r="CG160" s="34"/>
    </row>
    <row r="161" spans="60:85" ht="18.75" customHeight="1">
      <c r="BH161" s="34"/>
      <c r="BI161" s="34"/>
      <c r="BJ161" s="34"/>
      <c r="BK161" s="34"/>
      <c r="BL161" s="34"/>
      <c r="BM161" s="34"/>
      <c r="BN161" s="34"/>
      <c r="BO161" s="34"/>
      <c r="BP161" s="34"/>
      <c r="BQ161" s="34"/>
      <c r="BR161" s="34"/>
      <c r="BS161" s="34"/>
      <c r="BT161" s="34"/>
      <c r="BU161" s="34"/>
      <c r="BV161" s="34"/>
      <c r="BW161" s="34"/>
      <c r="BX161" s="34"/>
      <c r="BY161" s="34"/>
      <c r="BZ161" s="34"/>
      <c r="CA161" s="34"/>
      <c r="CB161" s="34"/>
      <c r="CC161" s="34"/>
      <c r="CD161" s="34"/>
      <c r="CE161" s="34"/>
      <c r="CF161" s="56"/>
      <c r="CG161" s="34"/>
    </row>
    <row r="162" spans="60:85" ht="18.75" customHeight="1">
      <c r="BH162" s="34"/>
      <c r="BI162" s="34"/>
      <c r="BJ162" s="34"/>
      <c r="BK162" s="34"/>
      <c r="BL162" s="34"/>
      <c r="BM162" s="34"/>
      <c r="BN162" s="34"/>
      <c r="BO162" s="34"/>
      <c r="BP162" s="34"/>
      <c r="BQ162" s="34"/>
      <c r="BR162" s="34"/>
      <c r="BS162" s="34"/>
      <c r="BT162" s="34"/>
      <c r="BU162" s="34"/>
      <c r="BV162" s="34"/>
      <c r="BW162" s="34"/>
      <c r="BX162" s="34"/>
      <c r="BY162" s="34"/>
      <c r="BZ162" s="34"/>
      <c r="CA162" s="34"/>
      <c r="CB162" s="34"/>
      <c r="CC162" s="34"/>
      <c r="CD162" s="34"/>
      <c r="CE162" s="34"/>
      <c r="CF162" s="56"/>
      <c r="CG162" s="34"/>
    </row>
    <row r="163" spans="60:85" ht="18.75" customHeight="1">
      <c r="BH163" s="34"/>
      <c r="BI163" s="34"/>
      <c r="BJ163" s="34"/>
      <c r="BK163" s="34"/>
      <c r="BL163" s="34"/>
      <c r="BM163" s="34"/>
      <c r="BN163" s="34"/>
      <c r="BO163" s="34"/>
      <c r="BP163" s="34"/>
      <c r="BQ163" s="34"/>
      <c r="BR163" s="34"/>
      <c r="BS163" s="34"/>
      <c r="BT163" s="34"/>
      <c r="BU163" s="34"/>
      <c r="BV163" s="34"/>
      <c r="BW163" s="34"/>
      <c r="BX163" s="34"/>
      <c r="BY163" s="34"/>
      <c r="BZ163" s="34"/>
      <c r="CA163" s="34"/>
      <c r="CB163" s="34"/>
      <c r="CC163" s="34"/>
      <c r="CD163" s="34"/>
      <c r="CE163" s="34"/>
      <c r="CF163" s="56"/>
      <c r="CG163" s="34"/>
    </row>
    <row r="164" spans="60:85" ht="18.75" customHeight="1">
      <c r="BH164" s="34"/>
      <c r="BI164" s="34"/>
      <c r="BJ164" s="34"/>
      <c r="BK164" s="34"/>
      <c r="BL164" s="34"/>
      <c r="BM164" s="34"/>
      <c r="BN164" s="34"/>
      <c r="BO164" s="34"/>
      <c r="BP164" s="34"/>
      <c r="BQ164" s="34"/>
      <c r="BR164" s="34"/>
      <c r="BS164" s="34"/>
      <c r="BT164" s="34"/>
      <c r="BU164" s="34"/>
      <c r="BV164" s="34"/>
      <c r="BW164" s="34"/>
      <c r="BX164" s="34"/>
      <c r="BY164" s="34"/>
      <c r="BZ164" s="34"/>
      <c r="CA164" s="34"/>
      <c r="CB164" s="34"/>
      <c r="CC164" s="34"/>
      <c r="CD164" s="34"/>
      <c r="CE164" s="34"/>
      <c r="CF164" s="56"/>
      <c r="CG164" s="34"/>
    </row>
    <row r="165" spans="60:85" ht="18.75" customHeight="1">
      <c r="BH165" s="34"/>
      <c r="BI165" s="34"/>
      <c r="BJ165" s="34"/>
      <c r="BK165" s="34"/>
      <c r="BL165" s="34"/>
      <c r="BM165" s="34"/>
      <c r="BN165" s="34"/>
      <c r="BO165" s="34"/>
      <c r="BP165" s="34"/>
      <c r="BQ165" s="34"/>
      <c r="BR165" s="34"/>
      <c r="BS165" s="34"/>
      <c r="BT165" s="34"/>
      <c r="BU165" s="34"/>
      <c r="BV165" s="34"/>
      <c r="BW165" s="34"/>
      <c r="BX165" s="34"/>
      <c r="BY165" s="34"/>
      <c r="BZ165" s="34"/>
      <c r="CA165" s="34"/>
      <c r="CB165" s="34"/>
      <c r="CC165" s="34"/>
      <c r="CD165" s="34"/>
      <c r="CE165" s="34"/>
      <c r="CF165" s="56"/>
      <c r="CG165" s="34"/>
    </row>
    <row r="166" spans="60:85" ht="18.75" customHeight="1">
      <c r="BH166" s="34"/>
      <c r="BI166" s="34"/>
      <c r="BJ166" s="34"/>
      <c r="BK166" s="34"/>
      <c r="BL166" s="34"/>
      <c r="BM166" s="34"/>
      <c r="BN166" s="34"/>
      <c r="BO166" s="34"/>
      <c r="BP166" s="34"/>
      <c r="BQ166" s="34"/>
      <c r="BR166" s="34"/>
      <c r="BS166" s="34"/>
      <c r="BT166" s="34"/>
      <c r="BU166" s="34"/>
      <c r="BV166" s="34"/>
      <c r="BW166" s="34"/>
      <c r="BX166" s="34"/>
      <c r="BY166" s="34"/>
      <c r="BZ166" s="34"/>
      <c r="CA166" s="34"/>
      <c r="CB166" s="34"/>
      <c r="CC166" s="34"/>
      <c r="CD166" s="34"/>
      <c r="CE166" s="34"/>
      <c r="CF166" s="56"/>
      <c r="CG166" s="34"/>
    </row>
    <row r="167" spans="60:85" ht="18.75" customHeight="1">
      <c r="BH167" s="34"/>
      <c r="BI167" s="34"/>
      <c r="BJ167" s="34"/>
      <c r="BK167" s="34"/>
      <c r="BL167" s="34"/>
      <c r="BM167" s="34"/>
      <c r="BN167" s="34"/>
      <c r="BO167" s="34"/>
      <c r="BP167" s="34"/>
      <c r="BQ167" s="34"/>
      <c r="BR167" s="34"/>
      <c r="BS167" s="34"/>
      <c r="BT167" s="34"/>
      <c r="BU167" s="34"/>
      <c r="BV167" s="34"/>
      <c r="BW167" s="34"/>
      <c r="BX167" s="34"/>
      <c r="BY167" s="34"/>
      <c r="BZ167" s="34"/>
      <c r="CA167" s="34"/>
      <c r="CB167" s="34"/>
      <c r="CC167" s="34"/>
      <c r="CD167" s="34"/>
      <c r="CE167" s="34"/>
      <c r="CF167" s="56"/>
      <c r="CG167" s="34"/>
    </row>
    <row r="168" spans="60:85" ht="18.75" customHeight="1">
      <c r="BH168" s="34"/>
      <c r="BI168" s="34"/>
      <c r="BJ168" s="34"/>
      <c r="BK168" s="34"/>
      <c r="BL168" s="34"/>
      <c r="BM168" s="34"/>
      <c r="BN168" s="34"/>
      <c r="BO168" s="34"/>
      <c r="BP168" s="34"/>
      <c r="BQ168" s="34"/>
      <c r="BR168" s="34"/>
      <c r="BS168" s="34"/>
      <c r="BT168" s="34"/>
      <c r="BU168" s="34"/>
      <c r="BV168" s="34"/>
      <c r="BW168" s="34"/>
      <c r="BX168" s="34"/>
      <c r="BY168" s="34"/>
      <c r="BZ168" s="34"/>
      <c r="CA168" s="34"/>
      <c r="CB168" s="34"/>
      <c r="CC168" s="34"/>
      <c r="CD168" s="34"/>
      <c r="CE168" s="34"/>
      <c r="CF168" s="56"/>
      <c r="CG168" s="34"/>
    </row>
    <row r="169" spans="60:85" ht="18.75" customHeight="1">
      <c r="BH169" s="34"/>
      <c r="BI169" s="34"/>
      <c r="BJ169" s="34"/>
      <c r="BK169" s="34"/>
      <c r="BL169" s="34"/>
      <c r="BM169" s="34"/>
      <c r="BN169" s="34"/>
      <c r="BO169" s="34"/>
      <c r="BP169" s="34"/>
      <c r="BQ169" s="34"/>
      <c r="BR169" s="34"/>
      <c r="BS169" s="34"/>
      <c r="BT169" s="34"/>
      <c r="BU169" s="34"/>
      <c r="BV169" s="34"/>
      <c r="BW169" s="34"/>
      <c r="BX169" s="34"/>
      <c r="BY169" s="34"/>
      <c r="BZ169" s="34"/>
      <c r="CA169" s="34"/>
      <c r="CB169" s="34"/>
      <c r="CC169" s="34"/>
      <c r="CD169" s="34"/>
      <c r="CE169" s="34"/>
      <c r="CF169" s="56"/>
      <c r="CG169" s="34"/>
    </row>
    <row r="170" spans="60:85" ht="18.75" customHeight="1">
      <c r="BH170" s="34"/>
      <c r="BI170" s="34"/>
      <c r="BJ170" s="34"/>
      <c r="BK170" s="34"/>
      <c r="BL170" s="34"/>
      <c r="BM170" s="34"/>
      <c r="BN170" s="34"/>
      <c r="BO170" s="34"/>
      <c r="BP170" s="34"/>
      <c r="BQ170" s="34"/>
      <c r="BR170" s="34"/>
      <c r="BS170" s="34"/>
      <c r="BT170" s="34"/>
      <c r="BU170" s="34"/>
      <c r="BV170" s="34"/>
      <c r="BW170" s="34"/>
      <c r="BX170" s="34"/>
      <c r="BY170" s="34"/>
      <c r="BZ170" s="34"/>
      <c r="CA170" s="34"/>
      <c r="CB170" s="34"/>
      <c r="CC170" s="34"/>
      <c r="CD170" s="34"/>
      <c r="CE170" s="34"/>
      <c r="CF170" s="56"/>
      <c r="CG170" s="34"/>
    </row>
    <row r="171" spans="60:85" ht="18.75" customHeight="1">
      <c r="BH171" s="34"/>
      <c r="BI171" s="34"/>
      <c r="BJ171" s="34"/>
      <c r="BK171" s="34"/>
      <c r="BL171" s="34"/>
      <c r="BM171" s="34"/>
      <c r="BN171" s="34"/>
      <c r="BO171" s="34"/>
      <c r="BP171" s="34"/>
      <c r="BQ171" s="34"/>
      <c r="BR171" s="34"/>
      <c r="BS171" s="34"/>
      <c r="BT171" s="34"/>
      <c r="BU171" s="34"/>
      <c r="BV171" s="34"/>
      <c r="BW171" s="34"/>
      <c r="BX171" s="34"/>
      <c r="BY171" s="34"/>
      <c r="BZ171" s="34"/>
      <c r="CA171" s="34"/>
      <c r="CB171" s="34"/>
      <c r="CC171" s="34"/>
      <c r="CD171" s="34"/>
      <c r="CE171" s="34"/>
      <c r="CF171" s="56"/>
      <c r="CG171" s="34"/>
    </row>
    <row r="172" spans="60:85" ht="18.75" customHeight="1">
      <c r="BH172" s="34"/>
      <c r="BI172" s="34"/>
      <c r="BJ172" s="34"/>
      <c r="BK172" s="34"/>
      <c r="BL172" s="34"/>
      <c r="BM172" s="34"/>
      <c r="BN172" s="34"/>
      <c r="BO172" s="34"/>
      <c r="BP172" s="34"/>
      <c r="BQ172" s="34"/>
      <c r="BR172" s="34"/>
      <c r="BS172" s="34"/>
      <c r="BT172" s="34"/>
      <c r="BU172" s="34"/>
      <c r="BV172" s="34"/>
      <c r="BW172" s="34"/>
      <c r="BX172" s="34"/>
      <c r="BY172" s="34"/>
      <c r="BZ172" s="34"/>
      <c r="CA172" s="34"/>
      <c r="CB172" s="34"/>
      <c r="CC172" s="34"/>
      <c r="CD172" s="34"/>
      <c r="CE172" s="34"/>
      <c r="CF172" s="56"/>
      <c r="CG172" s="34"/>
    </row>
    <row r="173" spans="60:85" ht="18.75" customHeight="1">
      <c r="BH173" s="34"/>
      <c r="BI173" s="34"/>
      <c r="BJ173" s="34"/>
      <c r="BK173" s="34"/>
      <c r="BL173" s="34"/>
      <c r="BM173" s="34"/>
      <c r="BN173" s="34"/>
      <c r="BO173" s="34"/>
      <c r="BP173" s="34"/>
      <c r="BQ173" s="34"/>
      <c r="BR173" s="34"/>
      <c r="BS173" s="34"/>
      <c r="BT173" s="34"/>
      <c r="BU173" s="34"/>
      <c r="BV173" s="34"/>
      <c r="BW173" s="34"/>
      <c r="BX173" s="34"/>
      <c r="BY173" s="34"/>
      <c r="BZ173" s="34"/>
      <c r="CA173" s="34"/>
      <c r="CB173" s="34"/>
      <c r="CC173" s="34"/>
      <c r="CD173" s="34"/>
      <c r="CE173" s="34"/>
      <c r="CF173" s="56"/>
      <c r="CG173" s="34"/>
    </row>
    <row r="174" spans="60:85" ht="18.75" customHeight="1">
      <c r="BH174" s="34"/>
      <c r="BI174" s="34"/>
      <c r="BJ174" s="34"/>
      <c r="BK174" s="34"/>
      <c r="BL174" s="34"/>
      <c r="BM174" s="34"/>
      <c r="BN174" s="34"/>
      <c r="BO174" s="34"/>
      <c r="BP174" s="34"/>
      <c r="BQ174" s="34"/>
      <c r="BR174" s="34"/>
      <c r="BS174" s="34"/>
      <c r="BT174" s="34"/>
      <c r="BU174" s="34"/>
      <c r="BV174" s="34"/>
      <c r="BW174" s="34"/>
      <c r="BX174" s="34"/>
      <c r="BY174" s="34"/>
      <c r="BZ174" s="34"/>
      <c r="CA174" s="34"/>
      <c r="CB174" s="34"/>
      <c r="CC174" s="34"/>
      <c r="CD174" s="34"/>
      <c r="CE174" s="34"/>
      <c r="CF174" s="56"/>
      <c r="CG174" s="34"/>
    </row>
    <row r="175" spans="60:85" ht="18.75" customHeight="1">
      <c r="BH175" s="34"/>
      <c r="BI175" s="34"/>
      <c r="BJ175" s="34"/>
      <c r="BK175" s="34"/>
      <c r="BL175" s="34"/>
      <c r="BM175" s="34"/>
      <c r="BN175" s="34"/>
      <c r="BO175" s="34"/>
      <c r="BP175" s="34"/>
      <c r="BQ175" s="34"/>
      <c r="BR175" s="34"/>
      <c r="BS175" s="34"/>
      <c r="BT175" s="34"/>
      <c r="BU175" s="34"/>
      <c r="BV175" s="34"/>
      <c r="BW175" s="34"/>
      <c r="BX175" s="34"/>
      <c r="BY175" s="34"/>
      <c r="BZ175" s="34"/>
      <c r="CA175" s="34"/>
      <c r="CB175" s="34"/>
      <c r="CC175" s="34"/>
      <c r="CD175" s="34"/>
      <c r="CE175" s="34"/>
      <c r="CF175" s="56"/>
      <c r="CG175" s="34"/>
    </row>
    <row r="176" spans="60:85" ht="18.75" customHeight="1">
      <c r="BH176" s="34"/>
      <c r="BI176" s="34"/>
      <c r="BJ176" s="34"/>
      <c r="BK176" s="34"/>
      <c r="BL176" s="34"/>
      <c r="BM176" s="34"/>
      <c r="BN176" s="34"/>
      <c r="BO176" s="34"/>
      <c r="BP176" s="34"/>
      <c r="BQ176" s="34"/>
      <c r="BR176" s="34"/>
      <c r="BS176" s="34"/>
      <c r="BT176" s="34"/>
      <c r="BU176" s="34"/>
      <c r="BV176" s="34"/>
      <c r="BW176" s="34"/>
      <c r="BX176" s="34"/>
      <c r="BY176" s="34"/>
      <c r="BZ176" s="34"/>
      <c r="CA176" s="34"/>
      <c r="CB176" s="34"/>
      <c r="CC176" s="34"/>
      <c r="CD176" s="34"/>
      <c r="CE176" s="34"/>
      <c r="CF176" s="56"/>
      <c r="CG176" s="34"/>
    </row>
    <row r="177" spans="60:85" ht="18.75" customHeight="1">
      <c r="BH177" s="34"/>
      <c r="BI177" s="34"/>
      <c r="BJ177" s="34"/>
      <c r="BK177" s="34"/>
      <c r="BL177" s="34"/>
      <c r="BM177" s="34"/>
      <c r="BN177" s="34"/>
      <c r="BO177" s="34"/>
      <c r="BP177" s="34"/>
      <c r="BQ177" s="34"/>
      <c r="BR177" s="34"/>
      <c r="BS177" s="34"/>
      <c r="BT177" s="34"/>
      <c r="BU177" s="34"/>
      <c r="BV177" s="34"/>
      <c r="BW177" s="34"/>
      <c r="BX177" s="34"/>
      <c r="BY177" s="34"/>
      <c r="BZ177" s="34"/>
      <c r="CA177" s="34"/>
      <c r="CB177" s="34"/>
      <c r="CC177" s="34"/>
      <c r="CD177" s="34"/>
      <c r="CE177" s="34"/>
      <c r="CF177" s="56"/>
      <c r="CG177" s="34"/>
    </row>
    <row r="178" spans="60:85" ht="18.75" customHeight="1">
      <c r="BH178" s="34"/>
      <c r="BI178" s="34"/>
      <c r="BJ178" s="34"/>
      <c r="BK178" s="34"/>
      <c r="BL178" s="34"/>
      <c r="BM178" s="34"/>
      <c r="BN178" s="34"/>
      <c r="BO178" s="34"/>
      <c r="BP178" s="34"/>
      <c r="BQ178" s="34"/>
      <c r="BR178" s="34"/>
      <c r="BS178" s="34"/>
      <c r="BT178" s="34"/>
      <c r="BU178" s="34"/>
      <c r="BV178" s="34"/>
      <c r="BW178" s="34"/>
      <c r="BX178" s="34"/>
      <c r="BY178" s="34"/>
      <c r="BZ178" s="34"/>
      <c r="CA178" s="34"/>
      <c r="CB178" s="34"/>
      <c r="CC178" s="34"/>
      <c r="CD178" s="34"/>
      <c r="CE178" s="34"/>
      <c r="CF178" s="56"/>
      <c r="CG178" s="34"/>
    </row>
    <row r="179" spans="60:85" ht="18.75" customHeight="1">
      <c r="BH179" s="34"/>
      <c r="BI179" s="34"/>
      <c r="BJ179" s="34"/>
      <c r="BK179" s="34"/>
      <c r="BL179" s="34"/>
      <c r="BM179" s="34"/>
      <c r="BN179" s="34"/>
      <c r="BO179" s="34"/>
      <c r="BP179" s="34"/>
      <c r="BQ179" s="34"/>
      <c r="BR179" s="34"/>
      <c r="BS179" s="34"/>
      <c r="BT179" s="34"/>
      <c r="BU179" s="34"/>
      <c r="BV179" s="34"/>
      <c r="BW179" s="34"/>
      <c r="BX179" s="34"/>
      <c r="BY179" s="34"/>
      <c r="BZ179" s="34"/>
      <c r="CA179" s="34"/>
      <c r="CB179" s="34"/>
      <c r="CC179" s="34"/>
      <c r="CD179" s="34"/>
      <c r="CE179" s="34"/>
      <c r="CF179" s="56"/>
      <c r="CG179" s="34"/>
    </row>
    <row r="180" spans="60:85" ht="18.75" customHeight="1">
      <c r="BH180" s="34"/>
      <c r="BI180" s="34"/>
      <c r="BJ180" s="34"/>
      <c r="BK180" s="34"/>
      <c r="BL180" s="34"/>
      <c r="BM180" s="34"/>
      <c r="BN180" s="34"/>
      <c r="BO180" s="34"/>
      <c r="BP180" s="34"/>
      <c r="BQ180" s="34"/>
      <c r="BR180" s="34"/>
      <c r="BS180" s="34"/>
      <c r="BT180" s="34"/>
      <c r="BU180" s="34"/>
      <c r="BV180" s="34"/>
      <c r="BW180" s="34"/>
      <c r="BX180" s="34"/>
      <c r="BY180" s="34"/>
      <c r="BZ180" s="34"/>
      <c r="CA180" s="34"/>
      <c r="CB180" s="34"/>
      <c r="CC180" s="34"/>
      <c r="CD180" s="34"/>
      <c r="CE180" s="34"/>
      <c r="CF180" s="56"/>
      <c r="CG180" s="34"/>
    </row>
    <row r="181" spans="60:85" ht="18.75" customHeight="1">
      <c r="BH181" s="34"/>
      <c r="BI181" s="34"/>
      <c r="BJ181" s="34"/>
      <c r="BK181" s="34"/>
      <c r="BL181" s="34"/>
      <c r="BM181" s="34"/>
      <c r="BN181" s="34"/>
      <c r="BO181" s="34"/>
      <c r="BP181" s="34"/>
      <c r="BQ181" s="34"/>
      <c r="BR181" s="34"/>
      <c r="BS181" s="34"/>
      <c r="BT181" s="34"/>
      <c r="BU181" s="34"/>
      <c r="BV181" s="34"/>
      <c r="BW181" s="34"/>
      <c r="BX181" s="34"/>
      <c r="BY181" s="34"/>
      <c r="BZ181" s="34"/>
      <c r="CA181" s="34"/>
      <c r="CB181" s="34"/>
      <c r="CC181" s="34"/>
      <c r="CD181" s="34"/>
      <c r="CE181" s="34"/>
      <c r="CF181" s="56"/>
      <c r="CG181" s="34"/>
    </row>
    <row r="182" spans="60:85" ht="18.75" customHeight="1">
      <c r="BH182" s="34"/>
      <c r="BI182" s="34"/>
      <c r="BJ182" s="34"/>
      <c r="BK182" s="34"/>
      <c r="BL182" s="34"/>
      <c r="BM182" s="34"/>
      <c r="BN182" s="34"/>
      <c r="BO182" s="34"/>
      <c r="BP182" s="34"/>
      <c r="BQ182" s="34"/>
      <c r="BR182" s="34"/>
      <c r="BS182" s="34"/>
      <c r="BT182" s="34"/>
      <c r="BU182" s="34"/>
      <c r="BV182" s="34"/>
      <c r="BW182" s="34"/>
      <c r="BX182" s="34"/>
      <c r="BY182" s="34"/>
      <c r="BZ182" s="34"/>
      <c r="CA182" s="34"/>
      <c r="CB182" s="34"/>
      <c r="CC182" s="34"/>
      <c r="CD182" s="34"/>
      <c r="CE182" s="34"/>
      <c r="CF182" s="56"/>
      <c r="CG182" s="34"/>
    </row>
    <row r="183" spans="60:85" ht="18.75" customHeight="1">
      <c r="BH183" s="34"/>
      <c r="BI183" s="34"/>
      <c r="BJ183" s="34"/>
      <c r="BK183" s="34"/>
      <c r="BL183" s="34"/>
      <c r="BM183" s="34"/>
      <c r="BN183" s="34"/>
      <c r="BO183" s="34"/>
      <c r="BP183" s="34"/>
      <c r="BQ183" s="34"/>
      <c r="BR183" s="34"/>
      <c r="BS183" s="34"/>
      <c r="BT183" s="34"/>
      <c r="BU183" s="34"/>
      <c r="BV183" s="34"/>
      <c r="BW183" s="34"/>
      <c r="BX183" s="34"/>
      <c r="BY183" s="34"/>
      <c r="BZ183" s="34"/>
      <c r="CA183" s="34"/>
      <c r="CB183" s="34"/>
      <c r="CC183" s="34"/>
      <c r="CD183" s="34"/>
      <c r="CE183" s="34"/>
      <c r="CF183" s="56"/>
      <c r="CG183" s="34"/>
    </row>
    <row r="184" spans="60:85" ht="18.75" customHeight="1">
      <c r="BH184" s="34"/>
      <c r="BI184" s="34"/>
      <c r="BJ184" s="34"/>
      <c r="BK184" s="34"/>
      <c r="BL184" s="34"/>
      <c r="BM184" s="34"/>
      <c r="BN184" s="34"/>
      <c r="BO184" s="34"/>
      <c r="BP184" s="34"/>
      <c r="BQ184" s="34"/>
      <c r="BR184" s="34"/>
      <c r="BS184" s="34"/>
      <c r="BT184" s="34"/>
      <c r="BU184" s="34"/>
      <c r="BV184" s="34"/>
      <c r="BW184" s="34"/>
      <c r="BX184" s="34"/>
      <c r="BY184" s="34"/>
      <c r="BZ184" s="34"/>
      <c r="CA184" s="34"/>
      <c r="CB184" s="34"/>
      <c r="CC184" s="34"/>
      <c r="CD184" s="34"/>
      <c r="CE184" s="34"/>
      <c r="CF184" s="56"/>
      <c r="CG184" s="34"/>
    </row>
    <row r="185" spans="60:85" ht="18.75" customHeight="1">
      <c r="BH185" s="34"/>
      <c r="BI185" s="34"/>
      <c r="BJ185" s="34"/>
      <c r="BK185" s="34"/>
      <c r="BL185" s="34"/>
      <c r="BM185" s="34"/>
      <c r="BN185" s="34"/>
      <c r="BO185" s="34"/>
      <c r="BP185" s="34"/>
      <c r="BQ185" s="34"/>
      <c r="BR185" s="34"/>
      <c r="BS185" s="34"/>
      <c r="BT185" s="34"/>
      <c r="BU185" s="34"/>
      <c r="BV185" s="34"/>
      <c r="BW185" s="34"/>
      <c r="BX185" s="34"/>
      <c r="BY185" s="34"/>
      <c r="BZ185" s="34"/>
      <c r="CA185" s="34"/>
      <c r="CB185" s="34"/>
      <c r="CC185" s="34"/>
      <c r="CD185" s="34"/>
      <c r="CE185" s="34"/>
      <c r="CF185" s="56"/>
      <c r="CG185" s="34"/>
    </row>
    <row r="186" spans="60:85" ht="18.75" customHeight="1">
      <c r="BH186" s="34"/>
      <c r="BI186" s="34"/>
      <c r="BJ186" s="34"/>
      <c r="BK186" s="34"/>
      <c r="BL186" s="34"/>
      <c r="BM186" s="34"/>
      <c r="BN186" s="34"/>
      <c r="BO186" s="34"/>
      <c r="BP186" s="34"/>
      <c r="BQ186" s="34"/>
      <c r="BR186" s="34"/>
      <c r="BS186" s="34"/>
      <c r="BT186" s="34"/>
      <c r="BU186" s="34"/>
      <c r="BV186" s="34"/>
      <c r="BW186" s="34"/>
      <c r="BX186" s="34"/>
      <c r="BY186" s="34"/>
      <c r="BZ186" s="34"/>
      <c r="CA186" s="34"/>
      <c r="CB186" s="34"/>
      <c r="CC186" s="34"/>
      <c r="CD186" s="34"/>
      <c r="CE186" s="34"/>
      <c r="CF186" s="56"/>
      <c r="CG186" s="34"/>
    </row>
    <row r="187" spans="60:85" ht="18.75" customHeight="1">
      <c r="BH187" s="34"/>
      <c r="BI187" s="34"/>
      <c r="BJ187" s="34"/>
      <c r="BK187" s="34"/>
      <c r="BL187" s="34"/>
      <c r="BM187" s="34"/>
      <c r="BN187" s="34"/>
      <c r="BO187" s="34"/>
      <c r="BP187" s="34"/>
      <c r="BQ187" s="34"/>
      <c r="BR187" s="34"/>
      <c r="BS187" s="34"/>
      <c r="BT187" s="34"/>
      <c r="BU187" s="34"/>
      <c r="BV187" s="34"/>
      <c r="BW187" s="34"/>
      <c r="BX187" s="34"/>
      <c r="BY187" s="34"/>
      <c r="BZ187" s="34"/>
      <c r="CA187" s="34"/>
      <c r="CB187" s="34"/>
      <c r="CC187" s="34"/>
      <c r="CD187" s="34"/>
      <c r="CE187" s="34"/>
      <c r="CF187" s="56"/>
      <c r="CG187" s="34"/>
    </row>
    <row r="188" spans="60:85" ht="18.75" customHeight="1">
      <c r="BH188" s="34"/>
      <c r="BI188" s="34"/>
      <c r="BJ188" s="34"/>
      <c r="BK188" s="34"/>
      <c r="BL188" s="34"/>
      <c r="BM188" s="34"/>
      <c r="BN188" s="34"/>
      <c r="BO188" s="34"/>
      <c r="BP188" s="34"/>
      <c r="BQ188" s="34"/>
      <c r="BR188" s="34"/>
      <c r="BS188" s="34"/>
      <c r="BT188" s="34"/>
      <c r="BU188" s="34"/>
      <c r="BV188" s="34"/>
      <c r="BW188" s="34"/>
      <c r="BX188" s="34"/>
      <c r="BY188" s="34"/>
      <c r="BZ188" s="34"/>
      <c r="CA188" s="34"/>
      <c r="CB188" s="34"/>
      <c r="CC188" s="34"/>
      <c r="CD188" s="34"/>
      <c r="CE188" s="34"/>
      <c r="CF188" s="56"/>
      <c r="CG188" s="34"/>
    </row>
    <row r="189" spans="60:85" ht="18.75" customHeight="1">
      <c r="BH189" s="34"/>
      <c r="BI189" s="34"/>
      <c r="BJ189" s="34"/>
      <c r="BK189" s="34"/>
      <c r="BL189" s="34"/>
      <c r="BM189" s="34"/>
      <c r="BN189" s="34"/>
      <c r="BO189" s="34"/>
      <c r="BP189" s="34"/>
      <c r="BQ189" s="34"/>
      <c r="BR189" s="34"/>
      <c r="BS189" s="34"/>
      <c r="BT189" s="34"/>
      <c r="BU189" s="34"/>
      <c r="BV189" s="34"/>
      <c r="BW189" s="34"/>
      <c r="BX189" s="34"/>
      <c r="BY189" s="34"/>
      <c r="BZ189" s="34"/>
      <c r="CA189" s="34"/>
      <c r="CB189" s="34"/>
      <c r="CC189" s="34"/>
      <c r="CD189" s="34"/>
      <c r="CE189" s="34"/>
      <c r="CF189" s="56"/>
      <c r="CG189" s="34"/>
    </row>
    <row r="190" spans="60:85" ht="18.75" customHeight="1">
      <c r="BH190" s="34"/>
      <c r="BI190" s="34"/>
      <c r="BJ190" s="34"/>
      <c r="BK190" s="34"/>
      <c r="BL190" s="34"/>
      <c r="BM190" s="34"/>
      <c r="BN190" s="34"/>
      <c r="BO190" s="34"/>
      <c r="BP190" s="34"/>
      <c r="BQ190" s="34"/>
      <c r="BR190" s="34"/>
      <c r="BS190" s="34"/>
      <c r="BT190" s="34"/>
      <c r="BU190" s="34"/>
      <c r="BV190" s="34"/>
      <c r="BW190" s="34"/>
      <c r="BX190" s="34"/>
      <c r="BY190" s="34"/>
      <c r="BZ190" s="34"/>
      <c r="CA190" s="34"/>
      <c r="CB190" s="34"/>
      <c r="CC190" s="34"/>
      <c r="CD190" s="34"/>
      <c r="CE190" s="34"/>
      <c r="CF190" s="56"/>
      <c r="CG190" s="34"/>
    </row>
    <row r="191" spans="60:85" ht="18.75" customHeight="1">
      <c r="CF191" s="56"/>
      <c r="CG191" s="34"/>
    </row>
    <row r="192" spans="60:85" ht="18.75" customHeight="1">
      <c r="CG192" s="34"/>
    </row>
    <row r="193" spans="85:85" ht="18.75" customHeight="1">
      <c r="CG193" s="34"/>
    </row>
  </sheetData>
  <sheetProtection algorithmName="SHA-512" hashValue="lbnWtY9GgJ+kg6qcyeuvRwYnIlxPsYhNQGjLXH0pzf1HJRWLSoJNtwvEV+jk6qVDvZldquUNLaIpW5Fk1H8vKg==" saltValue="Ze58wLkqfUqc9i6Uczlrvg==" spinCount="100000" sheet="1" selectLockedCells="1"/>
  <mergeCells count="337">
    <mergeCell ref="C87:AT89"/>
    <mergeCell ref="U60:X60"/>
    <mergeCell ref="D78:F78"/>
    <mergeCell ref="G78:J78"/>
    <mergeCell ref="G68:K68"/>
    <mergeCell ref="L69:R69"/>
    <mergeCell ref="L70:R70"/>
    <mergeCell ref="L71:R71"/>
    <mergeCell ref="L72:R72"/>
    <mergeCell ref="L73:R73"/>
    <mergeCell ref="L74:R74"/>
    <mergeCell ref="L75:R75"/>
    <mergeCell ref="L76:R76"/>
    <mergeCell ref="L77:R77"/>
    <mergeCell ref="L68:R68"/>
    <mergeCell ref="D74:F74"/>
    <mergeCell ref="D75:F75"/>
    <mergeCell ref="D76:F76"/>
    <mergeCell ref="D77:F77"/>
    <mergeCell ref="G69:J69"/>
    <mergeCell ref="G70:J70"/>
    <mergeCell ref="G71:J71"/>
    <mergeCell ref="G72:J72"/>
    <mergeCell ref="G73:J73"/>
    <mergeCell ref="G74:J74"/>
    <mergeCell ref="G75:J75"/>
    <mergeCell ref="G76:J76"/>
    <mergeCell ref="G77:J77"/>
    <mergeCell ref="D61:H61"/>
    <mergeCell ref="I61:L61"/>
    <mergeCell ref="S52:X52"/>
    <mergeCell ref="D68:F68"/>
    <mergeCell ref="D69:F69"/>
    <mergeCell ref="D70:F70"/>
    <mergeCell ref="D71:F71"/>
    <mergeCell ref="D72:F72"/>
    <mergeCell ref="D73:F73"/>
    <mergeCell ref="I53:L53"/>
    <mergeCell ref="I54:L54"/>
    <mergeCell ref="I55:L55"/>
    <mergeCell ref="I56:L56"/>
    <mergeCell ref="I57:L57"/>
    <mergeCell ref="I58:L58"/>
    <mergeCell ref="I59:L59"/>
    <mergeCell ref="I60:L60"/>
    <mergeCell ref="I52:M52"/>
    <mergeCell ref="E52:H52"/>
    <mergeCell ref="E53:H53"/>
    <mergeCell ref="E54:H54"/>
    <mergeCell ref="E55:H55"/>
    <mergeCell ref="E56:H56"/>
    <mergeCell ref="E57:H57"/>
    <mergeCell ref="E58:H58"/>
    <mergeCell ref="E59:H59"/>
    <mergeCell ref="E60:H60"/>
    <mergeCell ref="AI36:AK36"/>
    <mergeCell ref="AO41:AQ41"/>
    <mergeCell ref="AO34:AQ34"/>
    <mergeCell ref="AO27:AQ27"/>
    <mergeCell ref="S22:X22"/>
    <mergeCell ref="BA9:BB9"/>
    <mergeCell ref="BA10:BB10"/>
    <mergeCell ref="BA11:BB11"/>
    <mergeCell ref="BA12:BB12"/>
    <mergeCell ref="BA13:BB13"/>
    <mergeCell ref="BA14:BB14"/>
    <mergeCell ref="BA15:BB15"/>
    <mergeCell ref="BA16:BB16"/>
    <mergeCell ref="BA17:BB17"/>
    <mergeCell ref="AA9:AB9"/>
    <mergeCell ref="AA10:AB10"/>
    <mergeCell ref="AA11:AB11"/>
    <mergeCell ref="AA12:AB12"/>
    <mergeCell ref="AA13:AB13"/>
    <mergeCell ref="AA14:AB14"/>
    <mergeCell ref="AA15:AB15"/>
    <mergeCell ref="AA16:AB16"/>
    <mergeCell ref="AC12:AD12"/>
    <mergeCell ref="AE12:AF12"/>
    <mergeCell ref="AG12:AJ12"/>
    <mergeCell ref="AK12:AN12"/>
    <mergeCell ref="CQ23:CV23"/>
    <mergeCell ref="CW23:DB23"/>
    <mergeCell ref="DC23:DH23"/>
    <mergeCell ref="DI23:DN23"/>
    <mergeCell ref="CQ24:CV24"/>
    <mergeCell ref="CW24:DB24"/>
    <mergeCell ref="DC24:DH24"/>
    <mergeCell ref="DI24:DN24"/>
    <mergeCell ref="CO23:CP27"/>
    <mergeCell ref="CQ25:CV25"/>
    <mergeCell ref="CW25:DB25"/>
    <mergeCell ref="DC25:DH25"/>
    <mergeCell ref="DI25:DN25"/>
    <mergeCell ref="CQ26:CV26"/>
    <mergeCell ref="CW26:DB26"/>
    <mergeCell ref="DC26:DH26"/>
    <mergeCell ref="DI26:DN26"/>
    <mergeCell ref="CQ27:CV27"/>
    <mergeCell ref="CW27:DB27"/>
    <mergeCell ref="DC27:DH27"/>
    <mergeCell ref="DI27:DN27"/>
    <mergeCell ref="DI20:DN20"/>
    <mergeCell ref="CQ21:CV21"/>
    <mergeCell ref="CW21:DB21"/>
    <mergeCell ref="DC21:DH21"/>
    <mergeCell ref="DI21:DN21"/>
    <mergeCell ref="CQ22:CV22"/>
    <mergeCell ref="CW22:DB22"/>
    <mergeCell ref="DC22:DH22"/>
    <mergeCell ref="DI22:DN22"/>
    <mergeCell ref="CW20:DB20"/>
    <mergeCell ref="DC20:DH20"/>
    <mergeCell ref="CW16:DN16"/>
    <mergeCell ref="CW17:DB17"/>
    <mergeCell ref="DC17:DH17"/>
    <mergeCell ref="DI17:DN17"/>
    <mergeCell ref="CQ18:CV18"/>
    <mergeCell ref="CW18:DB18"/>
    <mergeCell ref="DC18:DH18"/>
    <mergeCell ref="DI18:DN18"/>
    <mergeCell ref="CQ19:CV19"/>
    <mergeCell ref="CW19:DB19"/>
    <mergeCell ref="DC19:DH19"/>
    <mergeCell ref="DI19:DN19"/>
    <mergeCell ref="CO18:CP22"/>
    <mergeCell ref="CO16:CP17"/>
    <mergeCell ref="CO9:CQ9"/>
    <mergeCell ref="CO10:CQ10"/>
    <mergeCell ref="CO11:CQ11"/>
    <mergeCell ref="CO12:CQ12"/>
    <mergeCell ref="CO13:CQ13"/>
    <mergeCell ref="CO14:CQ14"/>
    <mergeCell ref="CR13:CT13"/>
    <mergeCell ref="CR12:CT12"/>
    <mergeCell ref="CR11:CT11"/>
    <mergeCell ref="CR10:CT10"/>
    <mergeCell ref="CR9:CT9"/>
    <mergeCell ref="CQ16:CV17"/>
    <mergeCell ref="CQ20:CV20"/>
    <mergeCell ref="CU2:DD3"/>
    <mergeCell ref="CO4:CQ4"/>
    <mergeCell ref="CO5:CQ5"/>
    <mergeCell ref="CO6:CQ6"/>
    <mergeCell ref="CO7:CQ7"/>
    <mergeCell ref="CO8:CQ8"/>
    <mergeCell ref="CR8:CT8"/>
    <mergeCell ref="CR7:CT7"/>
    <mergeCell ref="CR6:CT6"/>
    <mergeCell ref="CR5:CT5"/>
    <mergeCell ref="CR4:CT4"/>
    <mergeCell ref="CO2:CT2"/>
    <mergeCell ref="CO3:CQ3"/>
    <mergeCell ref="CR3:CT3"/>
    <mergeCell ref="A1:B2"/>
    <mergeCell ref="BH1:BH2"/>
    <mergeCell ref="B5:H5"/>
    <mergeCell ref="B8:E8"/>
    <mergeCell ref="F8:K8"/>
    <mergeCell ref="L8:P8"/>
    <mergeCell ref="Q8:U8"/>
    <mergeCell ref="V8:Z8"/>
    <mergeCell ref="AC8:AD8"/>
    <mergeCell ref="AE8:AF8"/>
    <mergeCell ref="AW8:AZ8"/>
    <mergeCell ref="BC8:BD8"/>
    <mergeCell ref="BE8:BF8"/>
    <mergeCell ref="BA8:BB8"/>
    <mergeCell ref="AA8:AB8"/>
    <mergeCell ref="C1:N2"/>
    <mergeCell ref="B10:E10"/>
    <mergeCell ref="F10:K10"/>
    <mergeCell ref="L10:P10"/>
    <mergeCell ref="Q10:U10"/>
    <mergeCell ref="V10:Z10"/>
    <mergeCell ref="AG8:AJ8"/>
    <mergeCell ref="AK8:AN8"/>
    <mergeCell ref="AO8:AR8"/>
    <mergeCell ref="AS8:AV8"/>
    <mergeCell ref="B9:E9"/>
    <mergeCell ref="F9:K9"/>
    <mergeCell ref="L9:P9"/>
    <mergeCell ref="Q9:U9"/>
    <mergeCell ref="V9:Z9"/>
    <mergeCell ref="AC9:AD9"/>
    <mergeCell ref="AC10:AD10"/>
    <mergeCell ref="AE10:AF10"/>
    <mergeCell ref="AG10:AJ10"/>
    <mergeCell ref="AK10:AN10"/>
    <mergeCell ref="AO10:AR10"/>
    <mergeCell ref="AS10:AV10"/>
    <mergeCell ref="AE9:AF9"/>
    <mergeCell ref="AG9:AJ9"/>
    <mergeCell ref="AK9:AN9"/>
    <mergeCell ref="AE11:AF11"/>
    <mergeCell ref="AG11:AJ11"/>
    <mergeCell ref="AK11:AN11"/>
    <mergeCell ref="AO11:AR11"/>
    <mergeCell ref="AS11:AV11"/>
    <mergeCell ref="AC11:AD11"/>
    <mergeCell ref="B12:E12"/>
    <mergeCell ref="F12:K12"/>
    <mergeCell ref="L12:P12"/>
    <mergeCell ref="Q12:U12"/>
    <mergeCell ref="V12:Z12"/>
    <mergeCell ref="B11:E11"/>
    <mergeCell ref="F11:K11"/>
    <mergeCell ref="L11:P11"/>
    <mergeCell ref="Q11:U11"/>
    <mergeCell ref="V11:Z11"/>
    <mergeCell ref="B14:E14"/>
    <mergeCell ref="F14:K14"/>
    <mergeCell ref="L14:P14"/>
    <mergeCell ref="Q14:U14"/>
    <mergeCell ref="V14:Z14"/>
    <mergeCell ref="B13:E13"/>
    <mergeCell ref="F13:K13"/>
    <mergeCell ref="L13:P13"/>
    <mergeCell ref="Q13:U13"/>
    <mergeCell ref="V13:Z13"/>
    <mergeCell ref="AC14:AD14"/>
    <mergeCell ref="AE14:AF14"/>
    <mergeCell ref="AG14:AJ14"/>
    <mergeCell ref="AK14:AN14"/>
    <mergeCell ref="AO14:AR14"/>
    <mergeCell ref="AS14:AV14"/>
    <mergeCell ref="AE13:AF13"/>
    <mergeCell ref="AG13:AJ13"/>
    <mergeCell ref="AK13:AN13"/>
    <mergeCell ref="AO13:AR13"/>
    <mergeCell ref="AS13:AV13"/>
    <mergeCell ref="AC13:AD13"/>
    <mergeCell ref="AE15:AF15"/>
    <mergeCell ref="AG15:AJ15"/>
    <mergeCell ref="AK15:AN15"/>
    <mergeCell ref="AO15:AR15"/>
    <mergeCell ref="AS15:AV15"/>
    <mergeCell ref="B16:E16"/>
    <mergeCell ref="F16:K16"/>
    <mergeCell ref="L16:P16"/>
    <mergeCell ref="Q16:U16"/>
    <mergeCell ref="V16:Z16"/>
    <mergeCell ref="B15:E15"/>
    <mergeCell ref="F15:K15"/>
    <mergeCell ref="L15:P15"/>
    <mergeCell ref="Q15:U15"/>
    <mergeCell ref="V15:Z15"/>
    <mergeCell ref="AC15:AD15"/>
    <mergeCell ref="AO16:AR16"/>
    <mergeCell ref="S21:X21"/>
    <mergeCell ref="C24:K24"/>
    <mergeCell ref="L24:P24"/>
    <mergeCell ref="Q24:U24"/>
    <mergeCell ref="V24:Z24"/>
    <mergeCell ref="AI29:AK29"/>
    <mergeCell ref="AC16:AD16"/>
    <mergeCell ref="AE16:AF16"/>
    <mergeCell ref="AG16:AJ16"/>
    <mergeCell ref="AK16:AN16"/>
    <mergeCell ref="C25:K25"/>
    <mergeCell ref="L25:O25"/>
    <mergeCell ref="Q25:T25"/>
    <mergeCell ref="V25:Y25"/>
    <mergeCell ref="C26:K26"/>
    <mergeCell ref="L26:O26"/>
    <mergeCell ref="Q26:T26"/>
    <mergeCell ref="V26:Y26"/>
    <mergeCell ref="C31:K31"/>
    <mergeCell ref="L31:O31"/>
    <mergeCell ref="Q31:T31"/>
    <mergeCell ref="V31:Y31"/>
    <mergeCell ref="AI31:AK31"/>
    <mergeCell ref="C27:K27"/>
    <mergeCell ref="L27:O27"/>
    <mergeCell ref="Q27:T27"/>
    <mergeCell ref="V27:Y27"/>
    <mergeCell ref="C28:K28"/>
    <mergeCell ref="L28:O28"/>
    <mergeCell ref="Q28:T28"/>
    <mergeCell ref="V28:Y28"/>
    <mergeCell ref="C29:K29"/>
    <mergeCell ref="L29:O29"/>
    <mergeCell ref="Q29:T29"/>
    <mergeCell ref="V29:Y29"/>
    <mergeCell ref="AB25:AF45"/>
    <mergeCell ref="AW16:AZ16"/>
    <mergeCell ref="AW9:AZ9"/>
    <mergeCell ref="AS16:AV16"/>
    <mergeCell ref="AI43:AK43"/>
    <mergeCell ref="AI45:AK45"/>
    <mergeCell ref="AI38:AK38"/>
    <mergeCell ref="C34:K34"/>
    <mergeCell ref="L34:O34"/>
    <mergeCell ref="Q34:T34"/>
    <mergeCell ref="V34:Y34"/>
    <mergeCell ref="C35:K35"/>
    <mergeCell ref="L35:O35"/>
    <mergeCell ref="Q35:T35"/>
    <mergeCell ref="V35:Y35"/>
    <mergeCell ref="C32:K32"/>
    <mergeCell ref="L32:O32"/>
    <mergeCell ref="Q32:T32"/>
    <mergeCell ref="V32:Y32"/>
    <mergeCell ref="C33:K33"/>
    <mergeCell ref="L33:O33"/>
    <mergeCell ref="Q33:T33"/>
    <mergeCell ref="V33:Y33"/>
    <mergeCell ref="C30:K30"/>
    <mergeCell ref="L30:Z30"/>
    <mergeCell ref="AO9:AR9"/>
    <mergeCell ref="AS9:AV9"/>
    <mergeCell ref="BE9:BF9"/>
    <mergeCell ref="BE10:BF10"/>
    <mergeCell ref="BE11:BF11"/>
    <mergeCell ref="BE12:BF12"/>
    <mergeCell ref="BE13:BF13"/>
    <mergeCell ref="BE14:BF14"/>
    <mergeCell ref="BE15:BF15"/>
    <mergeCell ref="AW10:AZ10"/>
    <mergeCell ref="AW11:AZ11"/>
    <mergeCell ref="AW12:AZ12"/>
    <mergeCell ref="AW13:AZ13"/>
    <mergeCell ref="AW14:AZ14"/>
    <mergeCell ref="AW15:AZ15"/>
    <mergeCell ref="AO12:AR12"/>
    <mergeCell ref="AS12:AV12"/>
    <mergeCell ref="BE16:BF16"/>
    <mergeCell ref="BC17:BD17"/>
    <mergeCell ref="BE17:BF17"/>
    <mergeCell ref="BC9:BD9"/>
    <mergeCell ref="BC10:BD10"/>
    <mergeCell ref="BC11:BD11"/>
    <mergeCell ref="BC12:BD12"/>
    <mergeCell ref="BC13:BD13"/>
    <mergeCell ref="BC14:BD14"/>
    <mergeCell ref="BC15:BD15"/>
    <mergeCell ref="BC16:BD16"/>
  </mergeCells>
  <phoneticPr fontId="2"/>
  <dataValidations count="5">
    <dataValidation type="list" allowBlank="1" showInputMessage="1" showErrorMessage="1" error="年齢区分を選択してください。" sqref="F9:K16" xr:uid="{00000000-0002-0000-0000-000000000000}">
      <formula1>age</formula1>
    </dataValidation>
    <dataValidation type="list" allowBlank="1" showInputMessage="1" showErrorMessage="1" error="加入期間を選択してください。" sqref="B5:H5" xr:uid="{00000000-0002-0000-0000-000001000000}">
      <formula1>$CG$9:$CG$21</formula1>
    </dataValidation>
    <dataValidation imeMode="hiragana" allowBlank="1" showInputMessage="1" showErrorMessage="1" sqref="B9:E16" xr:uid="{00000000-0002-0000-0000-000002000000}"/>
    <dataValidation imeMode="disabled" allowBlank="1" showInputMessage="1" showErrorMessage="1" sqref="L9:Z16" xr:uid="{00000000-0002-0000-0000-000003000000}"/>
    <dataValidation type="list" allowBlank="1" showInputMessage="1" showErrorMessage="1" sqref="AA9:AF16" xr:uid="{00000000-0002-0000-0000-000004000000}">
      <formula1>$BO$2:$BO$3</formula1>
    </dataValidation>
  </dataValidations>
  <pageMargins left="0.70866141732283472" right="0.70866141732283472" top="0.74803149606299213" bottom="0.74803149606299213" header="0.31496062992125984" footer="0.31496062992125984"/>
  <pageSetup paperSize="9" scale="58" fitToHeight="0" orientation="landscape" r:id="rId1"/>
  <rowBreaks count="1" manualBreakCount="1">
    <brk id="45" max="4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J134"/>
  <sheetViews>
    <sheetView showGridLines="0" showRowColHeaders="0" zoomScale="70" zoomScaleNormal="70" workbookViewId="0">
      <selection activeCell="AO70" sqref="AO70"/>
    </sheetView>
  </sheetViews>
  <sheetFormatPr defaultColWidth="4" defaultRowHeight="18.75" customHeight="1"/>
  <cols>
    <col min="1" max="39" width="4" style="172"/>
    <col min="40" max="40" width="13.5" style="172" bestFit="1" customWidth="1"/>
    <col min="41" max="58" width="4" style="172"/>
    <col min="59" max="59" width="14.25" style="172" bestFit="1" customWidth="1"/>
    <col min="60" max="16384" width="4" style="172"/>
  </cols>
  <sheetData>
    <row r="1" spans="2:57" ht="18.75" customHeight="1">
      <c r="B1" s="360">
        <f>試算シート!A1</f>
        <v>6</v>
      </c>
      <c r="C1" s="360"/>
      <c r="D1" s="361" t="s">
        <v>1</v>
      </c>
      <c r="E1" s="361"/>
      <c r="F1" s="361"/>
      <c r="G1" s="361"/>
      <c r="H1" s="361"/>
      <c r="I1" s="361"/>
      <c r="J1" s="361"/>
      <c r="K1" s="361"/>
      <c r="L1" s="361"/>
      <c r="M1" s="361"/>
      <c r="N1" s="361"/>
      <c r="O1" s="361"/>
      <c r="P1" s="171"/>
      <c r="Q1" s="171"/>
      <c r="R1" s="171"/>
      <c r="S1" s="171"/>
      <c r="U1" s="171"/>
      <c r="V1" s="171"/>
      <c r="W1" s="171"/>
      <c r="X1" s="171"/>
      <c r="Y1" s="171"/>
      <c r="Z1" s="171"/>
      <c r="AA1" s="171"/>
      <c r="AB1" s="171"/>
      <c r="AC1" s="171"/>
      <c r="AD1" s="171"/>
      <c r="AE1" s="171"/>
      <c r="AF1" s="171"/>
      <c r="AG1" s="171"/>
      <c r="AH1" s="171"/>
    </row>
    <row r="2" spans="2:57" ht="18.75" customHeight="1">
      <c r="B2" s="360"/>
      <c r="C2" s="360"/>
      <c r="D2" s="361"/>
      <c r="E2" s="361"/>
      <c r="F2" s="361"/>
      <c r="G2" s="361"/>
      <c r="H2" s="361"/>
      <c r="I2" s="361"/>
      <c r="J2" s="361"/>
      <c r="K2" s="361"/>
      <c r="L2" s="361"/>
      <c r="M2" s="361"/>
      <c r="N2" s="361"/>
      <c r="O2" s="361"/>
      <c r="P2" s="171"/>
      <c r="Q2" s="171"/>
      <c r="R2" s="171"/>
      <c r="S2" s="171"/>
      <c r="U2" s="171"/>
      <c r="V2" s="171"/>
      <c r="W2" s="171"/>
      <c r="X2" s="171"/>
      <c r="Y2" s="171"/>
      <c r="Z2" s="171"/>
      <c r="AA2" s="171"/>
      <c r="AB2" s="171"/>
      <c r="AC2" s="171"/>
      <c r="AD2" s="171"/>
      <c r="AE2" s="171"/>
      <c r="AF2" s="171"/>
      <c r="AG2" s="171"/>
      <c r="AI2" s="173" t="s">
        <v>272</v>
      </c>
      <c r="AJ2" s="174"/>
      <c r="AK2" s="175"/>
      <c r="AL2" s="175"/>
      <c r="AM2" s="175"/>
      <c r="AN2" s="175"/>
      <c r="AO2" s="171"/>
      <c r="AP2" s="171"/>
      <c r="AQ2" s="171"/>
    </row>
    <row r="3" spans="2:57" ht="18.75" customHeight="1">
      <c r="O3" s="171"/>
      <c r="P3" s="171"/>
      <c r="Q3" s="171"/>
      <c r="R3" s="171"/>
      <c r="S3" s="171"/>
      <c r="U3" s="171"/>
      <c r="V3" s="171"/>
      <c r="W3" s="171"/>
      <c r="X3" s="171"/>
      <c r="Y3" s="171"/>
      <c r="Z3" s="171"/>
      <c r="AA3" s="171"/>
      <c r="AB3" s="171"/>
      <c r="AC3" s="171"/>
      <c r="AD3" s="171"/>
      <c r="AE3" s="171"/>
      <c r="AF3" s="171"/>
      <c r="AG3" s="171"/>
      <c r="AH3" s="171"/>
      <c r="AI3" s="176"/>
      <c r="AJ3" s="177"/>
      <c r="AK3" s="177"/>
      <c r="AL3" s="177"/>
      <c r="AM3" s="177"/>
      <c r="AN3" s="178" t="str">
        <f>"令和"&amp;試算シート!A1-1&amp;"年分　　　給与所得の源泉徴収票"</f>
        <v>令和5年分　　　給与所得の源泉徴収票</v>
      </c>
      <c r="AO3" s="177"/>
      <c r="AP3" s="177"/>
      <c r="AQ3" s="177"/>
      <c r="AR3" s="179"/>
      <c r="AS3" s="179"/>
      <c r="AT3" s="179"/>
      <c r="AU3" s="179"/>
      <c r="AV3" s="179"/>
      <c r="AW3" s="179"/>
      <c r="AX3" s="179"/>
      <c r="AY3" s="179"/>
      <c r="AZ3" s="179"/>
      <c r="BA3" s="179"/>
      <c r="BB3" s="179"/>
      <c r="BC3" s="179"/>
      <c r="BD3" s="180"/>
    </row>
    <row r="4" spans="2:57" ht="18.75" customHeight="1">
      <c r="B4" s="172" t="s">
        <v>10</v>
      </c>
      <c r="O4" s="171"/>
      <c r="P4" s="171"/>
      <c r="Q4" s="171"/>
      <c r="R4" s="171"/>
      <c r="S4" s="171"/>
      <c r="U4" s="171"/>
      <c r="V4" s="171"/>
      <c r="W4" s="171"/>
      <c r="X4" s="171"/>
      <c r="Y4" s="171"/>
      <c r="Z4" s="171"/>
      <c r="AA4" s="171"/>
      <c r="AB4" s="171"/>
      <c r="AC4" s="171"/>
      <c r="AD4" s="171"/>
      <c r="AE4" s="171"/>
      <c r="AF4" s="171"/>
      <c r="AG4" s="171"/>
      <c r="AH4" s="171"/>
      <c r="AI4" s="181"/>
      <c r="AJ4" s="362" t="s">
        <v>273</v>
      </c>
      <c r="AK4" s="362"/>
      <c r="AL4" s="364" t="s">
        <v>274</v>
      </c>
      <c r="AM4" s="366" t="s">
        <v>275</v>
      </c>
      <c r="AN4" s="366"/>
      <c r="AO4" s="366"/>
      <c r="AP4" s="366"/>
      <c r="AQ4" s="366"/>
      <c r="AR4" s="366"/>
      <c r="AS4" s="366"/>
      <c r="AT4" s="366"/>
      <c r="AU4" s="367" t="s">
        <v>276</v>
      </c>
      <c r="AV4" s="369"/>
      <c r="AW4" s="369"/>
      <c r="AX4" s="369"/>
      <c r="AY4" s="369"/>
      <c r="AZ4" s="369"/>
      <c r="BA4" s="369"/>
      <c r="BB4" s="369"/>
      <c r="BC4" s="369"/>
      <c r="BD4" s="182"/>
    </row>
    <row r="5" spans="2:57" ht="18.75" customHeight="1">
      <c r="C5" s="370" t="s">
        <v>13</v>
      </c>
      <c r="D5" s="370"/>
      <c r="E5" s="370"/>
      <c r="F5" s="370"/>
      <c r="G5" s="370"/>
      <c r="H5" s="370"/>
      <c r="I5" s="370"/>
      <c r="O5" s="171"/>
      <c r="P5" s="171"/>
      <c r="Q5" s="171"/>
      <c r="R5" s="171"/>
      <c r="S5" s="171"/>
      <c r="U5" s="171"/>
      <c r="V5" s="171"/>
      <c r="W5" s="171"/>
      <c r="X5" s="171"/>
      <c r="Y5" s="171"/>
      <c r="Z5" s="171"/>
      <c r="AA5" s="171"/>
      <c r="AB5" s="171"/>
      <c r="AC5" s="171"/>
      <c r="AD5" s="171"/>
      <c r="AE5" s="171"/>
      <c r="AF5" s="171"/>
      <c r="AG5" s="171"/>
      <c r="AH5" s="171"/>
      <c r="AI5" s="181"/>
      <c r="AJ5" s="362"/>
      <c r="AK5" s="362"/>
      <c r="AL5" s="364"/>
      <c r="AM5" s="366"/>
      <c r="AN5" s="366"/>
      <c r="AO5" s="366"/>
      <c r="AP5" s="366"/>
      <c r="AQ5" s="366"/>
      <c r="AR5" s="366"/>
      <c r="AS5" s="366"/>
      <c r="AT5" s="366"/>
      <c r="AU5" s="367"/>
      <c r="AV5" s="369"/>
      <c r="AW5" s="369"/>
      <c r="AX5" s="369"/>
      <c r="AY5" s="369"/>
      <c r="AZ5" s="369"/>
      <c r="BA5" s="369"/>
      <c r="BB5" s="369"/>
      <c r="BC5" s="369"/>
      <c r="BD5" s="182"/>
    </row>
    <row r="6" spans="2:57" ht="18.75" customHeight="1">
      <c r="O6" s="171"/>
      <c r="P6" s="171"/>
      <c r="Q6" s="171"/>
      <c r="R6" s="171"/>
      <c r="S6" s="171"/>
      <c r="U6" s="171"/>
      <c r="V6" s="171"/>
      <c r="W6" s="171"/>
      <c r="X6" s="171"/>
      <c r="Y6" s="171"/>
      <c r="Z6" s="171"/>
      <c r="AA6" s="171"/>
      <c r="AB6" s="171"/>
      <c r="AC6" s="171"/>
      <c r="AD6" s="171"/>
      <c r="AE6" s="171"/>
      <c r="AF6" s="171"/>
      <c r="AG6" s="171"/>
      <c r="AH6" s="171"/>
      <c r="AI6" s="181"/>
      <c r="AJ6" s="362"/>
      <c r="AK6" s="362"/>
      <c r="AL6" s="364"/>
      <c r="AM6" s="366"/>
      <c r="AN6" s="366"/>
      <c r="AO6" s="366"/>
      <c r="AP6" s="366"/>
      <c r="AQ6" s="366"/>
      <c r="AR6" s="366"/>
      <c r="AS6" s="366"/>
      <c r="AT6" s="366"/>
      <c r="AU6" s="367"/>
      <c r="AV6" s="371" t="s">
        <v>286</v>
      </c>
      <c r="AW6" s="371"/>
      <c r="AX6" s="371"/>
      <c r="AY6" s="371"/>
      <c r="AZ6" s="371"/>
      <c r="BA6" s="371"/>
      <c r="BB6" s="371"/>
      <c r="BC6" s="371"/>
      <c r="BD6" s="182"/>
    </row>
    <row r="7" spans="2:57" ht="18.75" customHeight="1">
      <c r="B7" s="172" t="s">
        <v>15</v>
      </c>
      <c r="O7" s="171"/>
      <c r="P7" s="171"/>
      <c r="Q7" s="171"/>
      <c r="R7" s="171"/>
      <c r="S7" s="171"/>
      <c r="T7" s="171"/>
      <c r="U7" s="171"/>
      <c r="V7" s="171"/>
      <c r="W7" s="183"/>
      <c r="X7" s="171"/>
      <c r="Y7" s="171"/>
      <c r="Z7" s="171"/>
      <c r="AA7" s="171"/>
      <c r="AB7" s="171"/>
      <c r="AC7" s="171"/>
      <c r="AD7" s="171"/>
      <c r="AE7" s="171"/>
      <c r="AF7" s="171"/>
      <c r="AG7" s="171"/>
      <c r="AH7" s="171"/>
      <c r="AI7" s="184"/>
      <c r="AJ7" s="363"/>
      <c r="AK7" s="363"/>
      <c r="AL7" s="365"/>
      <c r="AM7" s="366"/>
      <c r="AN7" s="366"/>
      <c r="AO7" s="366"/>
      <c r="AP7" s="366"/>
      <c r="AQ7" s="366"/>
      <c r="AR7" s="366"/>
      <c r="AS7" s="366"/>
      <c r="AT7" s="366"/>
      <c r="AU7" s="368"/>
      <c r="AV7" s="371"/>
      <c r="AW7" s="371"/>
      <c r="AX7" s="371"/>
      <c r="AY7" s="371"/>
      <c r="AZ7" s="371"/>
      <c r="BA7" s="371"/>
      <c r="BB7" s="371"/>
      <c r="BC7" s="371"/>
      <c r="BD7" s="182"/>
    </row>
    <row r="8" spans="2:57" ht="18.75" customHeight="1" thickBot="1">
      <c r="B8" s="185"/>
      <c r="C8" s="372" t="s">
        <v>16</v>
      </c>
      <c r="D8" s="373"/>
      <c r="E8" s="373"/>
      <c r="F8" s="374"/>
      <c r="G8" s="375" t="s">
        <v>193</v>
      </c>
      <c r="H8" s="375"/>
      <c r="I8" s="375"/>
      <c r="J8" s="375"/>
      <c r="K8" s="375"/>
      <c r="L8" s="375"/>
      <c r="M8" s="372" t="s">
        <v>17</v>
      </c>
      <c r="N8" s="373"/>
      <c r="O8" s="373"/>
      <c r="P8" s="373"/>
      <c r="Q8" s="374"/>
      <c r="R8" s="372" t="s">
        <v>18</v>
      </c>
      <c r="S8" s="373"/>
      <c r="T8" s="373"/>
      <c r="U8" s="373"/>
      <c r="V8" s="374"/>
      <c r="W8" s="376" t="s">
        <v>19</v>
      </c>
      <c r="X8" s="377"/>
      <c r="Y8" s="377"/>
      <c r="Z8" s="377"/>
      <c r="AA8" s="378"/>
      <c r="AB8" s="379" t="s">
        <v>159</v>
      </c>
      <c r="AC8" s="379"/>
      <c r="AD8" s="379" t="s">
        <v>20</v>
      </c>
      <c r="AE8" s="379"/>
      <c r="AF8" s="379" t="s">
        <v>21</v>
      </c>
      <c r="AG8" s="379"/>
      <c r="AI8" s="184"/>
      <c r="AJ8" s="380" t="s">
        <v>277</v>
      </c>
      <c r="AK8" s="380"/>
      <c r="AL8" s="380"/>
      <c r="AM8" s="380"/>
      <c r="AN8" s="396" t="s">
        <v>278</v>
      </c>
      <c r="AO8" s="396"/>
      <c r="AP8" s="396"/>
      <c r="AQ8" s="396"/>
      <c r="AR8" s="397" t="s">
        <v>279</v>
      </c>
      <c r="AS8" s="397"/>
      <c r="AT8" s="397"/>
      <c r="AU8" s="397"/>
      <c r="AV8" s="397" t="s">
        <v>280</v>
      </c>
      <c r="AW8" s="397"/>
      <c r="AX8" s="397"/>
      <c r="AY8" s="397"/>
      <c r="AZ8" s="380" t="s">
        <v>281</v>
      </c>
      <c r="BA8" s="380"/>
      <c r="BB8" s="380"/>
      <c r="BC8" s="380"/>
      <c r="BD8" s="182"/>
    </row>
    <row r="9" spans="2:57" ht="18.75" customHeight="1" thickTop="1" thickBot="1">
      <c r="B9" s="186" t="s">
        <v>42</v>
      </c>
      <c r="C9" s="381" t="s">
        <v>282</v>
      </c>
      <c r="D9" s="382"/>
      <c r="E9" s="382"/>
      <c r="F9" s="383"/>
      <c r="G9" s="384" t="s">
        <v>12</v>
      </c>
      <c r="H9" s="384"/>
      <c r="I9" s="384"/>
      <c r="J9" s="384"/>
      <c r="K9" s="384"/>
      <c r="L9" s="384"/>
      <c r="M9" s="385"/>
      <c r="N9" s="386"/>
      <c r="O9" s="386"/>
      <c r="P9" s="386"/>
      <c r="Q9" s="387"/>
      <c r="R9" s="388"/>
      <c r="S9" s="389"/>
      <c r="T9" s="389"/>
      <c r="U9" s="389"/>
      <c r="V9" s="389"/>
      <c r="W9" s="390">
        <v>2000000</v>
      </c>
      <c r="X9" s="391"/>
      <c r="Y9" s="391"/>
      <c r="Z9" s="391"/>
      <c r="AA9" s="392"/>
      <c r="AB9" s="393"/>
      <c r="AC9" s="384"/>
      <c r="AD9" s="384"/>
      <c r="AE9" s="384"/>
      <c r="AF9" s="384" t="s">
        <v>283</v>
      </c>
      <c r="AG9" s="384"/>
      <c r="AI9" s="184"/>
      <c r="AJ9" s="394" t="s">
        <v>284</v>
      </c>
      <c r="AK9" s="394"/>
      <c r="AL9" s="394"/>
      <c r="AM9" s="395"/>
      <c r="AN9" s="398">
        <v>4000000</v>
      </c>
      <c r="AO9" s="399"/>
      <c r="AP9" s="399"/>
      <c r="AQ9" s="400"/>
      <c r="AR9" s="401"/>
      <c r="AS9" s="402"/>
      <c r="AT9" s="402"/>
      <c r="AU9" s="402"/>
      <c r="AV9" s="402"/>
      <c r="AW9" s="402"/>
      <c r="AX9" s="402"/>
      <c r="AY9" s="402"/>
      <c r="AZ9" s="403">
        <v>150000</v>
      </c>
      <c r="BA9" s="403"/>
      <c r="BB9" s="403"/>
      <c r="BC9" s="403"/>
      <c r="BD9" s="182"/>
    </row>
    <row r="10" spans="2:57" ht="18.75" customHeight="1" thickTop="1" thickBot="1">
      <c r="B10" s="186" t="s">
        <v>44</v>
      </c>
      <c r="C10" s="381" t="s">
        <v>285</v>
      </c>
      <c r="D10" s="382"/>
      <c r="E10" s="382"/>
      <c r="F10" s="383"/>
      <c r="G10" s="384" t="s">
        <v>12</v>
      </c>
      <c r="H10" s="384"/>
      <c r="I10" s="384"/>
      <c r="J10" s="384"/>
      <c r="K10" s="384"/>
      <c r="L10" s="384"/>
      <c r="M10" s="388"/>
      <c r="N10" s="389"/>
      <c r="O10" s="389"/>
      <c r="P10" s="389"/>
      <c r="Q10" s="389"/>
      <c r="R10" s="404">
        <v>1000000</v>
      </c>
      <c r="S10" s="405"/>
      <c r="T10" s="405"/>
      <c r="U10" s="405"/>
      <c r="V10" s="406"/>
      <c r="W10" s="407"/>
      <c r="X10" s="407"/>
      <c r="Y10" s="407"/>
      <c r="Z10" s="407"/>
      <c r="AA10" s="408"/>
      <c r="AB10" s="384"/>
      <c r="AC10" s="384"/>
      <c r="AD10" s="384"/>
      <c r="AE10" s="384"/>
      <c r="AF10" s="384"/>
      <c r="AG10" s="384"/>
      <c r="AI10" s="184"/>
      <c r="AJ10" s="187"/>
      <c r="AK10" s="188"/>
      <c r="AL10" s="188"/>
      <c r="AM10" s="189"/>
      <c r="AN10" s="190"/>
      <c r="AO10" s="191"/>
      <c r="AP10" s="192"/>
      <c r="AQ10" s="193"/>
      <c r="AR10" s="194"/>
      <c r="AS10" s="194"/>
      <c r="AT10" s="195"/>
      <c r="AU10" s="196"/>
      <c r="AV10" s="197"/>
      <c r="AW10" s="198"/>
      <c r="AX10" s="197"/>
      <c r="AY10" s="198"/>
      <c r="AZ10" s="197"/>
      <c r="BA10" s="198"/>
      <c r="BB10" s="197"/>
      <c r="BC10" s="198"/>
      <c r="BD10" s="182"/>
    </row>
    <row r="11" spans="2:57" ht="18.75" customHeight="1" thickTop="1" thickBot="1">
      <c r="B11" s="186" t="s">
        <v>0</v>
      </c>
      <c r="C11" s="381" t="s">
        <v>286</v>
      </c>
      <c r="D11" s="382"/>
      <c r="E11" s="382"/>
      <c r="F11" s="383"/>
      <c r="G11" s="384" t="s">
        <v>9</v>
      </c>
      <c r="H11" s="384"/>
      <c r="I11" s="384"/>
      <c r="J11" s="384"/>
      <c r="K11" s="384"/>
      <c r="L11" s="409"/>
      <c r="M11" s="410">
        <v>4000000</v>
      </c>
      <c r="N11" s="411"/>
      <c r="O11" s="411"/>
      <c r="P11" s="411"/>
      <c r="Q11" s="412"/>
      <c r="R11" s="407"/>
      <c r="S11" s="407"/>
      <c r="T11" s="407"/>
      <c r="U11" s="407"/>
      <c r="V11" s="408"/>
      <c r="W11" s="385"/>
      <c r="X11" s="386"/>
      <c r="Y11" s="386"/>
      <c r="Z11" s="386"/>
      <c r="AA11" s="387"/>
      <c r="AB11" s="384"/>
      <c r="AC11" s="384"/>
      <c r="AD11" s="384" t="s">
        <v>283</v>
      </c>
      <c r="AE11" s="384"/>
      <c r="AF11" s="384"/>
      <c r="AG11" s="384"/>
      <c r="AI11" s="184"/>
      <c r="AJ11" s="199"/>
      <c r="AK11" s="200"/>
      <c r="AL11" s="200"/>
      <c r="AM11" s="201"/>
      <c r="AN11" s="192"/>
      <c r="AO11" s="202"/>
      <c r="AP11" s="195"/>
      <c r="AQ11" s="194"/>
      <c r="AR11" s="194"/>
      <c r="AS11" s="194"/>
      <c r="AT11" s="195"/>
      <c r="AU11" s="196"/>
      <c r="AV11" s="192"/>
      <c r="AW11" s="202"/>
      <c r="AX11" s="192"/>
      <c r="AY11" s="202"/>
      <c r="AZ11" s="192"/>
      <c r="BA11" s="202"/>
      <c r="BB11" s="192"/>
      <c r="BC11" s="202"/>
      <c r="BD11" s="182"/>
    </row>
    <row r="12" spans="2:57" ht="18.75" customHeight="1" thickTop="1">
      <c r="B12" s="186" t="s">
        <v>47</v>
      </c>
      <c r="C12" s="381" t="s">
        <v>287</v>
      </c>
      <c r="D12" s="382"/>
      <c r="E12" s="382"/>
      <c r="F12" s="383"/>
      <c r="G12" s="384" t="s">
        <v>6</v>
      </c>
      <c r="H12" s="384"/>
      <c r="I12" s="384"/>
      <c r="J12" s="384"/>
      <c r="K12" s="384"/>
      <c r="L12" s="384"/>
      <c r="M12" s="413"/>
      <c r="N12" s="407"/>
      <c r="O12" s="407"/>
      <c r="P12" s="407"/>
      <c r="Q12" s="408"/>
      <c r="R12" s="385"/>
      <c r="S12" s="386"/>
      <c r="T12" s="386"/>
      <c r="U12" s="386"/>
      <c r="V12" s="387"/>
      <c r="W12" s="385"/>
      <c r="X12" s="386"/>
      <c r="Y12" s="386"/>
      <c r="Z12" s="386"/>
      <c r="AA12" s="387"/>
      <c r="AB12" s="384"/>
      <c r="AC12" s="384"/>
      <c r="AD12" s="384"/>
      <c r="AE12" s="384"/>
      <c r="AF12" s="384"/>
      <c r="AG12" s="384"/>
      <c r="AI12" s="203" t="s">
        <v>288</v>
      </c>
      <c r="AL12" s="204"/>
      <c r="AM12" s="204"/>
      <c r="AN12" s="204"/>
      <c r="AO12" s="204"/>
      <c r="AP12" s="204"/>
      <c r="AQ12" s="204"/>
      <c r="AR12" s="204"/>
      <c r="AS12" s="204"/>
      <c r="AT12" s="204"/>
      <c r="AU12" s="204"/>
      <c r="AV12" s="204"/>
      <c r="AW12" s="204"/>
      <c r="AX12" s="204"/>
      <c r="AY12" s="204"/>
      <c r="AZ12" s="204"/>
      <c r="BA12" s="204"/>
      <c r="BB12" s="204"/>
      <c r="BC12" s="204"/>
      <c r="BD12" s="205"/>
      <c r="BE12" s="205"/>
    </row>
    <row r="13" spans="2:57" ht="18.75" customHeight="1">
      <c r="B13" s="186" t="s">
        <v>49</v>
      </c>
      <c r="C13" s="381"/>
      <c r="D13" s="382"/>
      <c r="E13" s="382"/>
      <c r="F13" s="383"/>
      <c r="G13" s="384"/>
      <c r="H13" s="384"/>
      <c r="I13" s="384"/>
      <c r="J13" s="384"/>
      <c r="K13" s="384"/>
      <c r="L13" s="384"/>
      <c r="M13" s="385"/>
      <c r="N13" s="386"/>
      <c r="O13" s="386"/>
      <c r="P13" s="386"/>
      <c r="Q13" s="387"/>
      <c r="R13" s="385"/>
      <c r="S13" s="386"/>
      <c r="T13" s="386"/>
      <c r="U13" s="386"/>
      <c r="V13" s="387"/>
      <c r="W13" s="385"/>
      <c r="X13" s="386"/>
      <c r="Y13" s="386"/>
      <c r="Z13" s="386"/>
      <c r="AA13" s="387"/>
      <c r="AB13" s="384"/>
      <c r="AC13" s="384"/>
      <c r="AD13" s="384"/>
      <c r="AE13" s="384"/>
      <c r="AF13" s="384"/>
      <c r="AG13" s="384"/>
      <c r="AI13" s="206" t="s">
        <v>289</v>
      </c>
      <c r="AL13" s="204"/>
      <c r="AM13" s="204"/>
      <c r="AN13" s="204"/>
      <c r="AO13" s="204"/>
      <c r="AP13" s="204"/>
      <c r="AQ13" s="204"/>
      <c r="AR13" s="204"/>
      <c r="AS13" s="204"/>
      <c r="AT13" s="204"/>
      <c r="AU13" s="204"/>
      <c r="AV13" s="204"/>
      <c r="AW13" s="204"/>
      <c r="AX13" s="204"/>
      <c r="AY13" s="204"/>
      <c r="AZ13" s="204"/>
      <c r="BA13" s="204"/>
      <c r="BB13" s="204"/>
      <c r="BC13" s="204"/>
      <c r="BD13" s="205"/>
    </row>
    <row r="14" spans="2:57" ht="18.75" customHeight="1">
      <c r="B14" s="186" t="s">
        <v>51</v>
      </c>
      <c r="C14" s="381"/>
      <c r="D14" s="382"/>
      <c r="E14" s="382"/>
      <c r="F14" s="383"/>
      <c r="G14" s="384"/>
      <c r="H14" s="384"/>
      <c r="I14" s="384"/>
      <c r="J14" s="384"/>
      <c r="K14" s="384"/>
      <c r="L14" s="384"/>
      <c r="M14" s="385"/>
      <c r="N14" s="386"/>
      <c r="O14" s="386"/>
      <c r="P14" s="386"/>
      <c r="Q14" s="387"/>
      <c r="R14" s="385"/>
      <c r="S14" s="386"/>
      <c r="T14" s="386"/>
      <c r="U14" s="386"/>
      <c r="V14" s="387"/>
      <c r="W14" s="385"/>
      <c r="X14" s="386"/>
      <c r="Y14" s="386"/>
      <c r="Z14" s="386"/>
      <c r="AA14" s="387"/>
      <c r="AB14" s="384"/>
      <c r="AC14" s="384"/>
      <c r="AD14" s="384"/>
      <c r="AE14" s="384"/>
      <c r="AF14" s="384"/>
      <c r="AG14" s="384"/>
    </row>
    <row r="15" spans="2:57" ht="18.75" customHeight="1">
      <c r="B15" s="186" t="s">
        <v>53</v>
      </c>
      <c r="C15" s="381"/>
      <c r="D15" s="382"/>
      <c r="E15" s="382"/>
      <c r="F15" s="383"/>
      <c r="G15" s="384"/>
      <c r="H15" s="384"/>
      <c r="I15" s="384"/>
      <c r="J15" s="384"/>
      <c r="K15" s="384"/>
      <c r="L15" s="384"/>
      <c r="M15" s="385"/>
      <c r="N15" s="386"/>
      <c r="O15" s="386"/>
      <c r="P15" s="386"/>
      <c r="Q15" s="387"/>
      <c r="R15" s="385"/>
      <c r="S15" s="386"/>
      <c r="T15" s="386"/>
      <c r="U15" s="386"/>
      <c r="V15" s="387"/>
      <c r="W15" s="385"/>
      <c r="X15" s="386"/>
      <c r="Y15" s="386"/>
      <c r="Z15" s="386"/>
      <c r="AA15" s="387"/>
      <c r="AB15" s="384"/>
      <c r="AC15" s="384"/>
      <c r="AD15" s="384"/>
      <c r="AE15" s="384"/>
      <c r="AF15" s="384"/>
      <c r="AG15" s="384"/>
    </row>
    <row r="16" spans="2:57" ht="18.75" customHeight="1">
      <c r="B16" s="186" t="s">
        <v>55</v>
      </c>
      <c r="C16" s="381"/>
      <c r="D16" s="382"/>
      <c r="E16" s="382"/>
      <c r="F16" s="383"/>
      <c r="G16" s="384"/>
      <c r="H16" s="384"/>
      <c r="I16" s="384"/>
      <c r="J16" s="384"/>
      <c r="K16" s="384"/>
      <c r="L16" s="384"/>
      <c r="M16" s="385"/>
      <c r="N16" s="386"/>
      <c r="O16" s="386"/>
      <c r="P16" s="386"/>
      <c r="Q16" s="387"/>
      <c r="R16" s="385"/>
      <c r="S16" s="386"/>
      <c r="T16" s="386"/>
      <c r="U16" s="386"/>
      <c r="V16" s="387"/>
      <c r="W16" s="385"/>
      <c r="X16" s="386"/>
      <c r="Y16" s="386"/>
      <c r="Z16" s="386"/>
      <c r="AA16" s="387"/>
      <c r="AB16" s="384"/>
      <c r="AC16" s="384"/>
      <c r="AD16" s="384"/>
      <c r="AE16" s="384"/>
      <c r="AF16" s="384"/>
      <c r="AG16" s="384"/>
      <c r="AI16" s="173" t="s">
        <v>290</v>
      </c>
      <c r="AJ16" s="174"/>
      <c r="AK16" s="174"/>
      <c r="AL16" s="174"/>
      <c r="AM16" s="174"/>
      <c r="AN16" s="174"/>
    </row>
    <row r="17" spans="2:61" ht="18.75" customHeight="1">
      <c r="D17" s="207"/>
      <c r="AD17" s="208"/>
      <c r="AK17" s="209"/>
      <c r="AL17" s="179"/>
      <c r="AM17" s="179"/>
      <c r="AN17" s="178" t="str">
        <f>"令和"&amp;B1-1&amp;"年分　公的年金等の源泉徴収票"</f>
        <v>令和5年分　公的年金等の源泉徴収票</v>
      </c>
      <c r="AO17" s="179"/>
      <c r="AP17" s="179"/>
      <c r="AQ17" s="179"/>
      <c r="AR17" s="179"/>
      <c r="AS17" s="179"/>
      <c r="AT17" s="179"/>
      <c r="AU17" s="179"/>
      <c r="AV17" s="179"/>
      <c r="AW17" s="179"/>
      <c r="AX17" s="179"/>
      <c r="AY17" s="179"/>
      <c r="AZ17" s="179"/>
      <c r="BA17" s="180"/>
    </row>
    <row r="18" spans="2:61" ht="18.75" customHeight="1">
      <c r="B18" s="210" t="s">
        <v>291</v>
      </c>
      <c r="AK18" s="184"/>
      <c r="AL18" s="414" t="s">
        <v>292</v>
      </c>
      <c r="AM18" s="415"/>
      <c r="AN18" s="395" t="s">
        <v>293</v>
      </c>
      <c r="AO18" s="420"/>
      <c r="AP18" s="421"/>
      <c r="AQ18" s="422" t="s">
        <v>275</v>
      </c>
      <c r="AR18" s="423"/>
      <c r="AS18" s="423"/>
      <c r="AT18" s="423"/>
      <c r="AU18" s="423"/>
      <c r="AV18" s="423"/>
      <c r="AW18" s="423"/>
      <c r="AX18" s="423"/>
      <c r="AY18" s="423"/>
      <c r="AZ18" s="424"/>
      <c r="BA18" s="182"/>
    </row>
    <row r="19" spans="2:61" ht="18.75" customHeight="1">
      <c r="B19" s="172" t="s">
        <v>294</v>
      </c>
      <c r="AK19" s="184"/>
      <c r="AL19" s="416"/>
      <c r="AM19" s="417"/>
      <c r="AN19" s="395" t="s">
        <v>276</v>
      </c>
      <c r="AO19" s="420"/>
      <c r="AP19" s="421"/>
      <c r="AQ19" s="422" t="s">
        <v>285</v>
      </c>
      <c r="AR19" s="423"/>
      <c r="AS19" s="423"/>
      <c r="AT19" s="423"/>
      <c r="AU19" s="423"/>
      <c r="AV19" s="423"/>
      <c r="AW19" s="423"/>
      <c r="AX19" s="423"/>
      <c r="AY19" s="423"/>
      <c r="AZ19" s="424"/>
      <c r="BA19" s="182"/>
    </row>
    <row r="20" spans="2:61" ht="18.75" customHeight="1">
      <c r="B20" s="172" t="s">
        <v>295</v>
      </c>
      <c r="AK20" s="184"/>
      <c r="AL20" s="418"/>
      <c r="AM20" s="419"/>
      <c r="AN20" s="395"/>
      <c r="AO20" s="420"/>
      <c r="AP20" s="421"/>
      <c r="AQ20" s="395"/>
      <c r="AR20" s="420"/>
      <c r="AS20" s="420"/>
      <c r="AT20" s="420"/>
      <c r="AU20" s="420"/>
      <c r="AV20" s="420"/>
      <c r="AW20" s="420"/>
      <c r="AX20" s="420"/>
      <c r="AY20" s="420"/>
      <c r="AZ20" s="421"/>
      <c r="BA20" s="182"/>
    </row>
    <row r="21" spans="2:61" ht="18.75" customHeight="1">
      <c r="AK21" s="184"/>
      <c r="AL21" s="395" t="s">
        <v>296</v>
      </c>
      <c r="AM21" s="420"/>
      <c r="AN21" s="420"/>
      <c r="AO21" s="420"/>
      <c r="AP21" s="421"/>
      <c r="AQ21" s="395" t="s">
        <v>278</v>
      </c>
      <c r="AR21" s="420"/>
      <c r="AS21" s="420"/>
      <c r="AT21" s="420"/>
      <c r="AU21" s="421"/>
      <c r="AV21" s="395" t="s">
        <v>281</v>
      </c>
      <c r="AW21" s="420"/>
      <c r="AX21" s="420"/>
      <c r="AY21" s="420"/>
      <c r="AZ21" s="421"/>
      <c r="BA21" s="182"/>
    </row>
    <row r="22" spans="2:61" ht="18.75" customHeight="1">
      <c r="B22" s="210" t="s">
        <v>297</v>
      </c>
      <c r="AK22" s="184"/>
      <c r="AL22" s="425" t="s">
        <v>298</v>
      </c>
      <c r="AM22" s="426"/>
      <c r="AN22" s="426"/>
      <c r="AO22" s="426"/>
      <c r="AP22" s="427"/>
      <c r="AQ22" s="440"/>
      <c r="AR22" s="441"/>
      <c r="AS22" s="441"/>
      <c r="AT22" s="441"/>
      <c r="AU22" s="442"/>
      <c r="AV22" s="440"/>
      <c r="AW22" s="441"/>
      <c r="AX22" s="441"/>
      <c r="AY22" s="441"/>
      <c r="AZ22" s="442"/>
      <c r="BA22" s="182"/>
    </row>
    <row r="23" spans="2:61" ht="18.75" customHeight="1" thickBot="1">
      <c r="B23" s="172" t="s">
        <v>299</v>
      </c>
      <c r="AK23" s="184"/>
      <c r="AL23" s="425" t="s">
        <v>300</v>
      </c>
      <c r="AM23" s="426"/>
      <c r="AN23" s="426"/>
      <c r="AO23" s="426"/>
      <c r="AP23" s="427"/>
      <c r="AQ23" s="428"/>
      <c r="AR23" s="429"/>
      <c r="AS23" s="429"/>
      <c r="AT23" s="429"/>
      <c r="AU23" s="430"/>
      <c r="AV23" s="431"/>
      <c r="AW23" s="432"/>
      <c r="AX23" s="432"/>
      <c r="AY23" s="432"/>
      <c r="AZ23" s="401"/>
      <c r="BA23" s="182"/>
    </row>
    <row r="24" spans="2:61" ht="18.75" customHeight="1" thickTop="1" thickBot="1">
      <c r="B24" s="172" t="s">
        <v>301</v>
      </c>
      <c r="AK24" s="184"/>
      <c r="AL24" s="425" t="s">
        <v>302</v>
      </c>
      <c r="AM24" s="426"/>
      <c r="AN24" s="426"/>
      <c r="AO24" s="426"/>
      <c r="AP24" s="433"/>
      <c r="AQ24" s="434">
        <v>1000000</v>
      </c>
      <c r="AR24" s="435"/>
      <c r="AS24" s="435"/>
      <c r="AT24" s="435"/>
      <c r="AU24" s="436"/>
      <c r="AV24" s="437">
        <v>20000</v>
      </c>
      <c r="AW24" s="438"/>
      <c r="AX24" s="438"/>
      <c r="AY24" s="438"/>
      <c r="AZ24" s="439"/>
      <c r="BA24" s="182"/>
    </row>
    <row r="25" spans="2:61" ht="18.75" customHeight="1" thickTop="1">
      <c r="B25" s="172" t="s">
        <v>303</v>
      </c>
      <c r="AK25" s="184"/>
      <c r="AL25" s="443" t="s">
        <v>304</v>
      </c>
      <c r="AM25" s="444"/>
      <c r="AN25" s="444"/>
      <c r="AO25" s="444"/>
      <c r="AP25" s="444"/>
      <c r="AQ25" s="445"/>
      <c r="AR25" s="446"/>
      <c r="AS25" s="447"/>
      <c r="AT25" s="448"/>
      <c r="AU25" s="443"/>
      <c r="AV25" s="444"/>
      <c r="AW25" s="444"/>
      <c r="AX25" s="444"/>
      <c r="AY25" s="444"/>
      <c r="AZ25" s="445"/>
      <c r="BA25" s="182"/>
    </row>
    <row r="26" spans="2:61" ht="18.75" customHeight="1">
      <c r="B26" s="172" t="s">
        <v>305</v>
      </c>
      <c r="AK26" s="203" t="s">
        <v>306</v>
      </c>
      <c r="AL26" s="205"/>
      <c r="AM26" s="205"/>
      <c r="AN26" s="205"/>
      <c r="AO26" s="205"/>
      <c r="AP26" s="205"/>
      <c r="AQ26" s="205"/>
      <c r="AR26" s="205"/>
      <c r="AS26" s="205"/>
      <c r="AT26" s="205"/>
      <c r="AU26" s="205"/>
      <c r="AV26" s="205"/>
      <c r="AW26" s="205"/>
      <c r="AX26" s="205"/>
      <c r="AY26" s="205"/>
      <c r="AZ26" s="205"/>
      <c r="BA26" s="205"/>
      <c r="BB26" s="205"/>
    </row>
    <row r="27" spans="2:61" ht="18.75" customHeight="1">
      <c r="B27" s="172" t="s">
        <v>307</v>
      </c>
      <c r="AK27" s="203" t="s">
        <v>308</v>
      </c>
      <c r="AL27" s="205"/>
      <c r="AM27" s="205"/>
      <c r="AN27" s="205"/>
      <c r="AO27" s="205"/>
      <c r="AP27" s="205"/>
      <c r="AQ27" s="205"/>
      <c r="AR27" s="205"/>
      <c r="AS27" s="205"/>
      <c r="AT27" s="205"/>
      <c r="AU27" s="205"/>
      <c r="AV27" s="205"/>
      <c r="AW27" s="205"/>
      <c r="AX27" s="205"/>
      <c r="AY27" s="205"/>
      <c r="AZ27" s="205"/>
      <c r="BA27" s="205"/>
    </row>
    <row r="28" spans="2:61" ht="18.75" customHeight="1">
      <c r="AK28" s="203" t="s">
        <v>309</v>
      </c>
      <c r="AL28" s="205"/>
      <c r="AM28" s="205"/>
      <c r="AN28" s="205"/>
      <c r="AO28" s="205"/>
      <c r="AP28" s="205"/>
      <c r="AQ28" s="205"/>
      <c r="AR28" s="205"/>
      <c r="AS28" s="205"/>
      <c r="AT28" s="205"/>
      <c r="AU28" s="205"/>
      <c r="AV28" s="205"/>
      <c r="AW28" s="205"/>
      <c r="AX28" s="205"/>
      <c r="AY28" s="205"/>
      <c r="AZ28" s="205"/>
      <c r="BA28" s="205"/>
    </row>
    <row r="29" spans="2:61" ht="18.75" customHeight="1">
      <c r="B29" s="172" t="s">
        <v>310</v>
      </c>
      <c r="AL29" s="205"/>
      <c r="AM29" s="205"/>
      <c r="AN29" s="205"/>
      <c r="AO29" s="205"/>
      <c r="AP29" s="205"/>
      <c r="AQ29" s="205"/>
      <c r="AR29" s="205"/>
      <c r="AS29" s="205"/>
      <c r="AT29" s="205"/>
      <c r="AU29" s="205"/>
      <c r="AV29" s="205"/>
      <c r="AW29" s="205"/>
      <c r="AX29" s="205"/>
      <c r="AY29" s="205"/>
      <c r="AZ29" s="205"/>
      <c r="BA29" s="205"/>
    </row>
    <row r="30" spans="2:61" ht="18.75" customHeight="1">
      <c r="B30" s="172" t="s">
        <v>311</v>
      </c>
    </row>
    <row r="31" spans="2:61" ht="18.75" customHeight="1">
      <c r="B31" s="172" t="s">
        <v>312</v>
      </c>
      <c r="AI31" s="173" t="s">
        <v>313</v>
      </c>
      <c r="AJ31" s="174"/>
      <c r="AK31" s="174"/>
      <c r="AL31" s="174"/>
      <c r="AM31" s="174"/>
      <c r="AN31" s="174"/>
      <c r="AO31" s="174"/>
    </row>
    <row r="32" spans="2:61" ht="18.75" customHeight="1">
      <c r="B32" s="172" t="s">
        <v>314</v>
      </c>
      <c r="AI32" s="209"/>
      <c r="AJ32" s="179"/>
      <c r="AK32" s="179"/>
      <c r="AL32" s="179"/>
      <c r="AM32" s="179"/>
      <c r="AN32" s="179"/>
      <c r="AO32" s="179"/>
      <c r="AP32" s="178" t="str">
        <f>"　令和"&amp;B1-1&amp;"年分の所得税及び復興特別所得税の　申告書 B"</f>
        <v>　令和5年分の所得税及び復興特別所得税の　申告書 B</v>
      </c>
      <c r="AQ32" s="179"/>
      <c r="AR32" s="179"/>
      <c r="AS32" s="179"/>
      <c r="AT32" s="179"/>
      <c r="AU32" s="179"/>
      <c r="AV32" s="179"/>
      <c r="AW32" s="179"/>
      <c r="AX32" s="179"/>
      <c r="AY32" s="179"/>
      <c r="AZ32" s="179"/>
      <c r="BA32" s="179"/>
      <c r="BB32" s="179"/>
      <c r="BC32" s="179"/>
      <c r="BD32" s="179"/>
      <c r="BE32" s="179"/>
      <c r="BF32" s="179"/>
      <c r="BG32" s="179"/>
      <c r="BH32" s="179"/>
      <c r="BI32" s="180"/>
    </row>
    <row r="33" spans="2:62" ht="18.75" customHeight="1">
      <c r="B33" s="172" t="s">
        <v>315</v>
      </c>
      <c r="AI33" s="184"/>
      <c r="AJ33" s="449" t="s">
        <v>293</v>
      </c>
      <c r="AK33" s="450"/>
      <c r="AL33" s="451"/>
      <c r="AM33" s="395"/>
      <c r="AN33" s="420"/>
      <c r="AO33" s="420"/>
      <c r="AP33" s="420"/>
      <c r="AQ33" s="420"/>
      <c r="AR33" s="420"/>
      <c r="AS33" s="420"/>
      <c r="AT33" s="420"/>
      <c r="AU33" s="421"/>
      <c r="AV33" s="455" t="s">
        <v>316</v>
      </c>
      <c r="AW33" s="456"/>
      <c r="AX33" s="457" t="s">
        <v>356</v>
      </c>
      <c r="AY33" s="458"/>
      <c r="AZ33" s="458"/>
      <c r="BA33" s="458"/>
      <c r="BB33" s="458"/>
      <c r="BC33" s="458"/>
      <c r="BD33" s="458"/>
      <c r="BE33" s="458"/>
      <c r="BF33" s="458"/>
      <c r="BG33" s="458"/>
      <c r="BH33" s="459"/>
      <c r="BI33" s="182"/>
    </row>
    <row r="34" spans="2:62" ht="18.75" customHeight="1">
      <c r="AI34" s="184"/>
      <c r="AJ34" s="452"/>
      <c r="AK34" s="453"/>
      <c r="AL34" s="454"/>
      <c r="AM34" s="460" t="s">
        <v>317</v>
      </c>
      <c r="AN34" s="461"/>
      <c r="AO34" s="461"/>
      <c r="AP34" s="461"/>
      <c r="AQ34" s="461"/>
      <c r="AR34" s="461"/>
      <c r="AS34" s="461"/>
      <c r="AT34" s="461"/>
      <c r="AU34" s="462"/>
      <c r="AV34" s="395" t="s">
        <v>276</v>
      </c>
      <c r="AW34" s="421"/>
      <c r="AX34" s="422" t="s">
        <v>282</v>
      </c>
      <c r="AY34" s="423"/>
      <c r="AZ34" s="423"/>
      <c r="BA34" s="423"/>
      <c r="BB34" s="423"/>
      <c r="BC34" s="423"/>
      <c r="BD34" s="423"/>
      <c r="BE34" s="423"/>
      <c r="BF34" s="424"/>
      <c r="BG34" s="195"/>
      <c r="BH34" s="196"/>
      <c r="BI34" s="182"/>
    </row>
    <row r="35" spans="2:62" ht="18.75" customHeight="1">
      <c r="B35" s="172" t="s">
        <v>318</v>
      </c>
      <c r="AI35" s="184"/>
      <c r="AJ35" s="443"/>
      <c r="AK35" s="444"/>
      <c r="AL35" s="445"/>
      <c r="AM35" s="463"/>
      <c r="AN35" s="464"/>
      <c r="AO35" s="464"/>
      <c r="AP35" s="464"/>
      <c r="AQ35" s="464"/>
      <c r="AR35" s="464"/>
      <c r="AS35" s="464"/>
      <c r="AT35" s="464"/>
      <c r="AU35" s="465"/>
      <c r="AV35" s="211" t="s">
        <v>319</v>
      </c>
      <c r="AW35" s="211" t="s">
        <v>320</v>
      </c>
      <c r="AX35" s="395"/>
      <c r="AY35" s="420"/>
      <c r="AZ35" s="420"/>
      <c r="BA35" s="420"/>
      <c r="BB35" s="420"/>
      <c r="BC35" s="420"/>
      <c r="BD35" s="420"/>
      <c r="BE35" s="421"/>
      <c r="BF35" s="212"/>
      <c r="BG35" s="213"/>
      <c r="BH35" s="214"/>
      <c r="BI35" s="182"/>
    </row>
    <row r="36" spans="2:62" ht="18.75" customHeight="1">
      <c r="B36" s="172" t="s">
        <v>321</v>
      </c>
      <c r="AI36" s="184"/>
      <c r="AJ36" s="395"/>
      <c r="AK36" s="420"/>
      <c r="AL36" s="421"/>
      <c r="AM36" s="395"/>
      <c r="AN36" s="420"/>
      <c r="AO36" s="420"/>
      <c r="AP36" s="420"/>
      <c r="AQ36" s="420"/>
      <c r="AR36" s="420"/>
      <c r="AS36" s="420"/>
      <c r="AT36" s="420"/>
      <c r="AU36" s="421"/>
      <c r="AV36" s="395" t="s">
        <v>322</v>
      </c>
      <c r="AW36" s="421"/>
      <c r="AX36" s="395"/>
      <c r="AY36" s="420"/>
      <c r="AZ36" s="420"/>
      <c r="BA36" s="420"/>
      <c r="BB36" s="420"/>
      <c r="BC36" s="420"/>
      <c r="BD36" s="421"/>
      <c r="BE36" s="395"/>
      <c r="BF36" s="420"/>
      <c r="BG36" s="420"/>
      <c r="BH36" s="421"/>
      <c r="BI36" s="182"/>
    </row>
    <row r="37" spans="2:62" ht="18.75" customHeight="1">
      <c r="B37" s="172" t="s">
        <v>323</v>
      </c>
      <c r="AI37" s="184"/>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182"/>
    </row>
    <row r="38" spans="2:62" ht="18.75" customHeight="1">
      <c r="B38" s="172" t="s">
        <v>379</v>
      </c>
      <c r="AI38" s="184"/>
      <c r="AJ38" s="489" t="s">
        <v>324</v>
      </c>
      <c r="AK38" s="490"/>
      <c r="AL38" s="469" t="s">
        <v>325</v>
      </c>
      <c r="AM38" s="470"/>
      <c r="AN38" s="395" t="s">
        <v>326</v>
      </c>
      <c r="AO38" s="420"/>
      <c r="AP38" s="421"/>
      <c r="AQ38" s="466">
        <v>3000000</v>
      </c>
      <c r="AR38" s="467"/>
      <c r="AS38" s="467"/>
      <c r="AT38" s="467"/>
      <c r="AU38" s="468"/>
      <c r="AV38" s="215"/>
      <c r="AW38" s="473" t="s">
        <v>327</v>
      </c>
      <c r="AX38" s="474"/>
      <c r="AY38" s="395"/>
      <c r="AZ38" s="420"/>
      <c r="BA38" s="420"/>
      <c r="BB38" s="420"/>
      <c r="BC38" s="421"/>
      <c r="BD38" s="440"/>
      <c r="BE38" s="441"/>
      <c r="BF38" s="441"/>
      <c r="BG38" s="441"/>
      <c r="BH38" s="442"/>
      <c r="BI38" s="182"/>
    </row>
    <row r="39" spans="2:62" ht="18.75" customHeight="1">
      <c r="B39" s="172" t="s">
        <v>328</v>
      </c>
      <c r="AI39" s="184"/>
      <c r="AJ39" s="491"/>
      <c r="AK39" s="492"/>
      <c r="AL39" s="471"/>
      <c r="AM39" s="472"/>
      <c r="AN39" s="395" t="s">
        <v>329</v>
      </c>
      <c r="AO39" s="420"/>
      <c r="AP39" s="421"/>
      <c r="AQ39" s="466">
        <v>1000000</v>
      </c>
      <c r="AR39" s="467"/>
      <c r="AS39" s="467"/>
      <c r="AT39" s="467"/>
      <c r="AU39" s="468"/>
      <c r="AV39" s="215"/>
      <c r="AW39" s="475"/>
      <c r="AX39" s="476"/>
      <c r="AY39" s="395"/>
      <c r="AZ39" s="420"/>
      <c r="BA39" s="420"/>
      <c r="BB39" s="420"/>
      <c r="BC39" s="421"/>
      <c r="BD39" s="440"/>
      <c r="BE39" s="441"/>
      <c r="BF39" s="441"/>
      <c r="BG39" s="441"/>
      <c r="BH39" s="442"/>
      <c r="BI39" s="182"/>
    </row>
    <row r="40" spans="2:62" ht="18.75" customHeight="1">
      <c r="AI40" s="184"/>
      <c r="AJ40" s="491"/>
      <c r="AK40" s="492"/>
      <c r="AL40" s="395" t="s">
        <v>330</v>
      </c>
      <c r="AM40" s="420"/>
      <c r="AN40" s="420"/>
      <c r="AO40" s="420"/>
      <c r="AP40" s="421"/>
      <c r="AQ40" s="466"/>
      <c r="AR40" s="467"/>
      <c r="AS40" s="467"/>
      <c r="AT40" s="467"/>
      <c r="AU40" s="468"/>
      <c r="AV40" s="215"/>
      <c r="AW40" s="475"/>
      <c r="AX40" s="476"/>
      <c r="AY40" s="395"/>
      <c r="AZ40" s="420"/>
      <c r="BA40" s="420"/>
      <c r="BB40" s="420"/>
      <c r="BC40" s="421"/>
      <c r="BD40" s="440"/>
      <c r="BE40" s="441"/>
      <c r="BF40" s="441"/>
      <c r="BG40" s="441"/>
      <c r="BH40" s="442"/>
      <c r="BI40" s="182"/>
    </row>
    <row r="41" spans="2:62" ht="18.75" customHeight="1">
      <c r="B41" s="172" t="s">
        <v>331</v>
      </c>
      <c r="AI41" s="184"/>
      <c r="AJ41" s="491"/>
      <c r="AK41" s="492"/>
      <c r="AL41" s="395" t="s">
        <v>332</v>
      </c>
      <c r="AM41" s="420"/>
      <c r="AN41" s="420"/>
      <c r="AO41" s="420"/>
      <c r="AP41" s="421"/>
      <c r="AQ41" s="466"/>
      <c r="AR41" s="467"/>
      <c r="AS41" s="467"/>
      <c r="AT41" s="467"/>
      <c r="AU41" s="468"/>
      <c r="AV41" s="215"/>
      <c r="AW41" s="475"/>
      <c r="AX41" s="476"/>
      <c r="AY41" s="395"/>
      <c r="AZ41" s="420"/>
      <c r="BA41" s="420"/>
      <c r="BB41" s="420"/>
      <c r="BC41" s="421"/>
      <c r="BD41" s="440"/>
      <c r="BE41" s="441"/>
      <c r="BF41" s="441"/>
      <c r="BG41" s="441"/>
      <c r="BH41" s="442"/>
      <c r="BI41" s="182"/>
    </row>
    <row r="42" spans="2:62" ht="18.75" customHeight="1">
      <c r="B42" s="172" t="s">
        <v>333</v>
      </c>
      <c r="AI42" s="184"/>
      <c r="AJ42" s="491"/>
      <c r="AK42" s="492"/>
      <c r="AL42" s="395" t="s">
        <v>334</v>
      </c>
      <c r="AM42" s="420"/>
      <c r="AN42" s="420"/>
      <c r="AO42" s="420"/>
      <c r="AP42" s="421"/>
      <c r="AQ42" s="466"/>
      <c r="AR42" s="467"/>
      <c r="AS42" s="467"/>
      <c r="AT42" s="467"/>
      <c r="AU42" s="468"/>
      <c r="AV42" s="215"/>
      <c r="AW42" s="475"/>
      <c r="AX42" s="476"/>
      <c r="AY42" s="395"/>
      <c r="AZ42" s="420"/>
      <c r="BA42" s="420"/>
      <c r="BB42" s="420"/>
      <c r="BC42" s="421"/>
      <c r="BD42" s="440"/>
      <c r="BE42" s="441"/>
      <c r="BF42" s="441"/>
      <c r="BG42" s="441"/>
      <c r="BH42" s="442"/>
      <c r="BI42" s="182"/>
    </row>
    <row r="43" spans="2:62" ht="18.75" customHeight="1">
      <c r="B43" s="172" t="s">
        <v>335</v>
      </c>
      <c r="AI43" s="184"/>
      <c r="AJ43" s="491"/>
      <c r="AK43" s="492"/>
      <c r="AL43" s="395" t="s">
        <v>336</v>
      </c>
      <c r="AM43" s="420"/>
      <c r="AN43" s="420"/>
      <c r="AO43" s="420"/>
      <c r="AP43" s="421"/>
      <c r="AQ43" s="466"/>
      <c r="AR43" s="467"/>
      <c r="AS43" s="467"/>
      <c r="AT43" s="467"/>
      <c r="AU43" s="468"/>
      <c r="AV43" s="215"/>
      <c r="AW43" s="475"/>
      <c r="AX43" s="476"/>
      <c r="AY43" s="395"/>
      <c r="AZ43" s="420"/>
      <c r="BA43" s="420"/>
      <c r="BB43" s="420"/>
      <c r="BC43" s="421"/>
      <c r="BD43" s="440"/>
      <c r="BE43" s="441"/>
      <c r="BF43" s="441"/>
      <c r="BG43" s="441"/>
      <c r="BH43" s="442"/>
      <c r="BI43" s="182"/>
    </row>
    <row r="44" spans="2:62" ht="18.75" customHeight="1">
      <c r="B44" s="172" t="s">
        <v>337</v>
      </c>
      <c r="AI44" s="184"/>
      <c r="AJ44" s="491"/>
      <c r="AK44" s="492"/>
      <c r="AL44" s="449" t="s">
        <v>338</v>
      </c>
      <c r="AM44" s="451"/>
      <c r="AN44" s="395" t="s">
        <v>339</v>
      </c>
      <c r="AO44" s="420"/>
      <c r="AP44" s="421"/>
      <c r="AQ44" s="466">
        <v>800000</v>
      </c>
      <c r="AR44" s="467"/>
      <c r="AS44" s="467"/>
      <c r="AT44" s="467"/>
      <c r="AU44" s="468"/>
      <c r="AV44" s="215"/>
      <c r="AW44" s="475"/>
      <c r="AX44" s="476"/>
      <c r="AY44" s="395"/>
      <c r="AZ44" s="420"/>
      <c r="BA44" s="420"/>
      <c r="BB44" s="420"/>
      <c r="BC44" s="421"/>
      <c r="BD44" s="440"/>
      <c r="BE44" s="441"/>
      <c r="BF44" s="441"/>
      <c r="BG44" s="441"/>
      <c r="BH44" s="442"/>
      <c r="BI44" s="182"/>
    </row>
    <row r="45" spans="2:62" ht="18.75" customHeight="1">
      <c r="B45" s="172" t="s">
        <v>340</v>
      </c>
      <c r="AI45" s="184"/>
      <c r="AJ45" s="491"/>
      <c r="AK45" s="492"/>
      <c r="AL45" s="443"/>
      <c r="AM45" s="445"/>
      <c r="AN45" s="395" t="s">
        <v>341</v>
      </c>
      <c r="AO45" s="420"/>
      <c r="AP45" s="421"/>
      <c r="AQ45" s="466"/>
      <c r="AR45" s="467"/>
      <c r="AS45" s="467"/>
      <c r="AT45" s="467"/>
      <c r="AU45" s="468"/>
      <c r="AV45" s="215"/>
      <c r="AW45" s="475"/>
      <c r="AX45" s="476"/>
      <c r="AY45" s="395"/>
      <c r="AZ45" s="420"/>
      <c r="BA45" s="420"/>
      <c r="BB45" s="420"/>
      <c r="BC45" s="421"/>
      <c r="BD45" s="440"/>
      <c r="BE45" s="441"/>
      <c r="BF45" s="441"/>
      <c r="BG45" s="441"/>
      <c r="BH45" s="442"/>
      <c r="BI45" s="182"/>
    </row>
    <row r="46" spans="2:62" ht="18.75" customHeight="1">
      <c r="B46" s="172" t="s">
        <v>342</v>
      </c>
      <c r="AI46" s="184"/>
      <c r="AJ46" s="491"/>
      <c r="AK46" s="492"/>
      <c r="AL46" s="485" t="s">
        <v>343</v>
      </c>
      <c r="AM46" s="486"/>
      <c r="AN46" s="395" t="s">
        <v>344</v>
      </c>
      <c r="AO46" s="420"/>
      <c r="AP46" s="421"/>
      <c r="AQ46" s="466"/>
      <c r="AR46" s="467"/>
      <c r="AS46" s="467"/>
      <c r="AT46" s="467"/>
      <c r="AU46" s="468"/>
      <c r="AV46" s="215"/>
      <c r="AW46" s="475"/>
      <c r="AX46" s="476"/>
      <c r="AY46" s="395"/>
      <c r="AZ46" s="420"/>
      <c r="BA46" s="420"/>
      <c r="BB46" s="420"/>
      <c r="BC46" s="421"/>
      <c r="BD46" s="440"/>
      <c r="BE46" s="441"/>
      <c r="BF46" s="441"/>
      <c r="BG46" s="441"/>
      <c r="BH46" s="442"/>
      <c r="BI46" s="182"/>
    </row>
    <row r="47" spans="2:62" ht="18.75" customHeight="1">
      <c r="AI47" s="184"/>
      <c r="AJ47" s="491"/>
      <c r="AK47" s="492"/>
      <c r="AL47" s="487"/>
      <c r="AM47" s="488"/>
      <c r="AN47" s="395" t="s">
        <v>345</v>
      </c>
      <c r="AO47" s="420"/>
      <c r="AP47" s="421"/>
      <c r="AQ47" s="466"/>
      <c r="AR47" s="467"/>
      <c r="AS47" s="467"/>
      <c r="AT47" s="467"/>
      <c r="AU47" s="468"/>
      <c r="AV47" s="215"/>
      <c r="AW47" s="475"/>
      <c r="AX47" s="476"/>
      <c r="AY47" s="395"/>
      <c r="AZ47" s="420"/>
      <c r="BA47" s="420"/>
      <c r="BB47" s="420"/>
      <c r="BC47" s="421"/>
      <c r="BD47" s="440"/>
      <c r="BE47" s="441"/>
      <c r="BF47" s="441"/>
      <c r="BG47" s="441"/>
      <c r="BH47" s="442"/>
      <c r="BI47" s="182"/>
    </row>
    <row r="48" spans="2:62" ht="18.75" customHeight="1">
      <c r="AI48" s="184"/>
      <c r="AJ48" s="493"/>
      <c r="AK48" s="494"/>
      <c r="AL48" s="395" t="s">
        <v>346</v>
      </c>
      <c r="AM48" s="420"/>
      <c r="AN48" s="420"/>
      <c r="AO48" s="420"/>
      <c r="AP48" s="421"/>
      <c r="AQ48" s="466"/>
      <c r="AR48" s="467"/>
      <c r="AS48" s="467"/>
      <c r="AT48" s="467"/>
      <c r="AU48" s="468"/>
      <c r="AV48" s="215"/>
      <c r="AW48" s="475"/>
      <c r="AX48" s="476"/>
      <c r="AY48" s="395"/>
      <c r="AZ48" s="420"/>
      <c r="BA48" s="420"/>
      <c r="BB48" s="420"/>
      <c r="BC48" s="421"/>
      <c r="BD48" s="440"/>
      <c r="BE48" s="441"/>
      <c r="BF48" s="441"/>
      <c r="BG48" s="441"/>
      <c r="BH48" s="442"/>
      <c r="BI48" s="182"/>
      <c r="BJ48" s="205"/>
    </row>
    <row r="49" spans="1:62" ht="18.75" customHeight="1">
      <c r="AI49" s="184"/>
      <c r="AJ49" s="479" t="s">
        <v>347</v>
      </c>
      <c r="AK49" s="480"/>
      <c r="AL49" s="469" t="s">
        <v>325</v>
      </c>
      <c r="AM49" s="470"/>
      <c r="AN49" s="395" t="s">
        <v>326</v>
      </c>
      <c r="AO49" s="420"/>
      <c r="AP49" s="421"/>
      <c r="AQ49" s="466">
        <v>2500000</v>
      </c>
      <c r="AR49" s="467"/>
      <c r="AS49" s="467"/>
      <c r="AT49" s="467"/>
      <c r="AU49" s="468"/>
      <c r="AV49" s="215"/>
      <c r="AW49" s="475"/>
      <c r="AX49" s="476"/>
      <c r="AY49" s="395"/>
      <c r="AZ49" s="420"/>
      <c r="BA49" s="420"/>
      <c r="BB49" s="420"/>
      <c r="BC49" s="421"/>
      <c r="BD49" s="440"/>
      <c r="BE49" s="441"/>
      <c r="BF49" s="441"/>
      <c r="BG49" s="441"/>
      <c r="BH49" s="442"/>
      <c r="BI49" s="182"/>
      <c r="BJ49" s="205"/>
    </row>
    <row r="50" spans="1:62" ht="18.75" customHeight="1">
      <c r="AI50" s="184"/>
      <c r="AJ50" s="481"/>
      <c r="AK50" s="482"/>
      <c r="AL50" s="471"/>
      <c r="AM50" s="472"/>
      <c r="AN50" s="395" t="s">
        <v>329</v>
      </c>
      <c r="AO50" s="420"/>
      <c r="AP50" s="421"/>
      <c r="AQ50" s="466">
        <v>-500000</v>
      </c>
      <c r="AR50" s="467"/>
      <c r="AS50" s="467"/>
      <c r="AT50" s="467"/>
      <c r="AU50" s="468"/>
      <c r="AV50" s="215"/>
      <c r="AW50" s="477"/>
      <c r="AX50" s="478"/>
      <c r="AY50" s="395"/>
      <c r="AZ50" s="420"/>
      <c r="BA50" s="420"/>
      <c r="BB50" s="420"/>
      <c r="BC50" s="421"/>
      <c r="BD50" s="440"/>
      <c r="BE50" s="441"/>
      <c r="BF50" s="441"/>
      <c r="BG50" s="441"/>
      <c r="BH50" s="442"/>
      <c r="BI50" s="182"/>
      <c r="BJ50" s="205"/>
    </row>
    <row r="51" spans="1:62" ht="18.75" customHeight="1">
      <c r="AI51" s="184"/>
      <c r="AJ51" s="481"/>
      <c r="AK51" s="482"/>
      <c r="AL51" s="395" t="s">
        <v>330</v>
      </c>
      <c r="AM51" s="420"/>
      <c r="AN51" s="420"/>
      <c r="AO51" s="420"/>
      <c r="AP51" s="421"/>
      <c r="AQ51" s="466"/>
      <c r="AR51" s="467"/>
      <c r="AS51" s="467"/>
      <c r="AT51" s="467"/>
      <c r="AU51" s="468"/>
      <c r="AV51" s="215"/>
      <c r="AW51" s="495" t="s">
        <v>341</v>
      </c>
      <c r="AX51" s="496"/>
      <c r="AY51" s="395"/>
      <c r="AZ51" s="420"/>
      <c r="BA51" s="420"/>
      <c r="BB51" s="420"/>
      <c r="BC51" s="421"/>
      <c r="BD51" s="440"/>
      <c r="BE51" s="441"/>
      <c r="BF51" s="441"/>
      <c r="BG51" s="441"/>
      <c r="BH51" s="442"/>
      <c r="BI51" s="182"/>
    </row>
    <row r="52" spans="1:62" ht="18.75" customHeight="1">
      <c r="AI52" s="184"/>
      <c r="AJ52" s="481"/>
      <c r="AK52" s="482"/>
      <c r="AL52" s="395" t="s">
        <v>332</v>
      </c>
      <c r="AM52" s="420"/>
      <c r="AN52" s="420"/>
      <c r="AO52" s="420"/>
      <c r="AP52" s="421"/>
      <c r="AQ52" s="466"/>
      <c r="AR52" s="467"/>
      <c r="AS52" s="467"/>
      <c r="AT52" s="467"/>
      <c r="AU52" s="468"/>
      <c r="AV52" s="215"/>
      <c r="AW52" s="497"/>
      <c r="AX52" s="498"/>
      <c r="AY52" s="395"/>
      <c r="AZ52" s="420"/>
      <c r="BA52" s="420"/>
      <c r="BB52" s="420"/>
      <c r="BC52" s="421"/>
      <c r="BD52" s="440"/>
      <c r="BE52" s="441"/>
      <c r="BF52" s="441"/>
      <c r="BG52" s="441"/>
      <c r="BH52" s="442"/>
      <c r="BI52" s="182"/>
    </row>
    <row r="53" spans="1:62" ht="18.75" customHeight="1">
      <c r="A53" s="505" t="s">
        <v>350</v>
      </c>
      <c r="B53" s="505"/>
      <c r="C53" s="505"/>
      <c r="D53" s="505"/>
      <c r="E53" s="505"/>
      <c r="F53" s="505"/>
      <c r="G53" s="505"/>
      <c r="H53" s="505"/>
      <c r="I53" s="505"/>
      <c r="AI53" s="184"/>
      <c r="AJ53" s="481"/>
      <c r="AK53" s="482"/>
      <c r="AL53" s="395" t="s">
        <v>334</v>
      </c>
      <c r="AM53" s="420"/>
      <c r="AN53" s="420"/>
      <c r="AO53" s="420"/>
      <c r="AP53" s="421"/>
      <c r="AQ53" s="466"/>
      <c r="AR53" s="467"/>
      <c r="AS53" s="467"/>
      <c r="AT53" s="467"/>
      <c r="AU53" s="468"/>
      <c r="AV53" s="215"/>
      <c r="AW53" s="497"/>
      <c r="AX53" s="498"/>
      <c r="AY53" s="395"/>
      <c r="AZ53" s="420"/>
      <c r="BA53" s="420"/>
      <c r="BB53" s="420"/>
      <c r="BC53" s="421"/>
      <c r="BD53" s="440"/>
      <c r="BE53" s="441"/>
      <c r="BF53" s="441"/>
      <c r="BG53" s="441"/>
      <c r="BH53" s="442"/>
      <c r="BI53" s="182"/>
    </row>
    <row r="54" spans="1:62" ht="18.75" customHeight="1">
      <c r="A54" s="505"/>
      <c r="B54" s="505"/>
      <c r="C54" s="505"/>
      <c r="D54" s="505"/>
      <c r="E54" s="505"/>
      <c r="F54" s="505"/>
      <c r="G54" s="505"/>
      <c r="H54" s="505"/>
      <c r="I54" s="505"/>
      <c r="AI54" s="184"/>
      <c r="AJ54" s="481"/>
      <c r="AK54" s="482"/>
      <c r="AL54" s="395" t="s">
        <v>336</v>
      </c>
      <c r="AM54" s="420"/>
      <c r="AN54" s="420"/>
      <c r="AO54" s="420"/>
      <c r="AP54" s="421"/>
      <c r="AQ54" s="466"/>
      <c r="AR54" s="467"/>
      <c r="AS54" s="467"/>
      <c r="AT54" s="467"/>
      <c r="AU54" s="468"/>
      <c r="AV54" s="215"/>
      <c r="AW54" s="497"/>
      <c r="AX54" s="498"/>
      <c r="AY54" s="395"/>
      <c r="AZ54" s="420"/>
      <c r="BA54" s="420"/>
      <c r="BB54" s="420"/>
      <c r="BC54" s="421"/>
      <c r="BD54" s="440"/>
      <c r="BE54" s="441"/>
      <c r="BF54" s="441"/>
      <c r="BG54" s="441"/>
      <c r="BH54" s="442"/>
      <c r="BI54" s="182"/>
    </row>
    <row r="55" spans="1:62" ht="18.75" customHeight="1">
      <c r="G55" s="506" t="s">
        <v>353</v>
      </c>
      <c r="H55" s="506"/>
      <c r="I55" s="506"/>
      <c r="J55" s="506"/>
      <c r="K55" s="506"/>
      <c r="L55" s="506"/>
      <c r="M55" s="506"/>
      <c r="N55" s="506"/>
      <c r="O55" s="506"/>
      <c r="P55" s="506"/>
      <c r="Q55" s="506"/>
      <c r="R55" s="506"/>
      <c r="S55" s="506"/>
      <c r="T55" s="506"/>
      <c r="U55" s="506"/>
      <c r="V55" s="506"/>
      <c r="W55" s="506"/>
      <c r="X55" s="506"/>
      <c r="Y55" s="506"/>
      <c r="Z55" s="506"/>
      <c r="AI55" s="184"/>
      <c r="AJ55" s="481"/>
      <c r="AK55" s="482"/>
      <c r="AL55" s="395" t="s">
        <v>338</v>
      </c>
      <c r="AM55" s="420"/>
      <c r="AN55" s="420"/>
      <c r="AO55" s="420"/>
      <c r="AP55" s="421"/>
      <c r="AQ55" s="466">
        <v>0</v>
      </c>
      <c r="AR55" s="467"/>
      <c r="AS55" s="467"/>
      <c r="AT55" s="467"/>
      <c r="AU55" s="468"/>
      <c r="AV55" s="215"/>
      <c r="AW55" s="497"/>
      <c r="AX55" s="498"/>
      <c r="AY55" s="395"/>
      <c r="AZ55" s="420"/>
      <c r="BA55" s="420"/>
      <c r="BB55" s="420"/>
      <c r="BC55" s="421"/>
      <c r="BD55" s="440"/>
      <c r="BE55" s="441"/>
      <c r="BF55" s="441"/>
      <c r="BG55" s="441"/>
      <c r="BH55" s="442"/>
      <c r="BI55" s="182"/>
    </row>
    <row r="56" spans="1:62" ht="18.75" customHeight="1" thickBot="1">
      <c r="G56" s="507"/>
      <c r="H56" s="507"/>
      <c r="I56" s="507"/>
      <c r="J56" s="507"/>
      <c r="K56" s="507"/>
      <c r="L56" s="507"/>
      <c r="M56" s="507"/>
      <c r="N56" s="507"/>
      <c r="O56" s="507"/>
      <c r="P56" s="507"/>
      <c r="Q56" s="507"/>
      <c r="R56" s="507"/>
      <c r="S56" s="507"/>
      <c r="T56" s="507"/>
      <c r="U56" s="507"/>
      <c r="V56" s="507"/>
      <c r="W56" s="507"/>
      <c r="X56" s="507"/>
      <c r="Y56" s="507"/>
      <c r="Z56" s="507"/>
      <c r="AI56" s="184"/>
      <c r="AJ56" s="481"/>
      <c r="AK56" s="482"/>
      <c r="AL56" s="395" t="s">
        <v>354</v>
      </c>
      <c r="AM56" s="420"/>
      <c r="AN56" s="420"/>
      <c r="AO56" s="420"/>
      <c r="AP56" s="421"/>
      <c r="AQ56" s="508"/>
      <c r="AR56" s="509"/>
      <c r="AS56" s="509"/>
      <c r="AT56" s="509"/>
      <c r="AU56" s="510"/>
      <c r="AV56" s="215"/>
      <c r="AW56" s="497"/>
      <c r="AX56" s="498"/>
      <c r="AY56" s="395"/>
      <c r="AZ56" s="420"/>
      <c r="BA56" s="420"/>
      <c r="BB56" s="420"/>
      <c r="BC56" s="421"/>
      <c r="BD56" s="440"/>
      <c r="BE56" s="441"/>
      <c r="BF56" s="441"/>
      <c r="BG56" s="441"/>
      <c r="BH56" s="442"/>
      <c r="BI56" s="182"/>
    </row>
    <row r="57" spans="1:62" ht="18.75" customHeight="1" thickTop="1" thickBot="1">
      <c r="AI57" s="184"/>
      <c r="AJ57" s="483"/>
      <c r="AK57" s="484"/>
      <c r="AL57" s="395" t="s">
        <v>358</v>
      </c>
      <c r="AM57" s="420"/>
      <c r="AN57" s="420"/>
      <c r="AO57" s="420"/>
      <c r="AP57" s="501"/>
      <c r="AQ57" s="502">
        <v>2000000</v>
      </c>
      <c r="AR57" s="503"/>
      <c r="AS57" s="503"/>
      <c r="AT57" s="503"/>
      <c r="AU57" s="504"/>
      <c r="AV57" s="200"/>
      <c r="AW57" s="499"/>
      <c r="AX57" s="500"/>
      <c r="AY57" s="395"/>
      <c r="AZ57" s="420"/>
      <c r="BA57" s="420"/>
      <c r="BB57" s="420"/>
      <c r="BC57" s="421"/>
      <c r="BD57" s="440"/>
      <c r="BE57" s="441"/>
      <c r="BF57" s="441"/>
      <c r="BG57" s="441"/>
      <c r="BH57" s="442"/>
      <c r="BI57" s="182"/>
    </row>
    <row r="58" spans="1:62" ht="18.75" customHeight="1" thickTop="1">
      <c r="AJ58" s="203" t="s">
        <v>357</v>
      </c>
      <c r="AK58" s="215"/>
      <c r="AM58" s="208"/>
      <c r="AN58" s="208"/>
      <c r="AO58" s="208"/>
      <c r="AP58" s="208"/>
      <c r="AQ58" s="208"/>
      <c r="AR58" s="208"/>
      <c r="AS58" s="208"/>
      <c r="AT58" s="208"/>
      <c r="AU58" s="208"/>
      <c r="AV58" s="208"/>
      <c r="AW58" s="208"/>
      <c r="AX58" s="208"/>
      <c r="AY58" s="204"/>
      <c r="AZ58" s="208"/>
      <c r="BA58" s="208"/>
      <c r="BB58" s="208"/>
      <c r="BC58" s="208"/>
      <c r="BD58" s="208"/>
      <c r="BE58" s="208"/>
      <c r="BF58" s="208"/>
      <c r="BG58" s="208"/>
      <c r="BH58" s="208"/>
    </row>
    <row r="59" spans="1:62" ht="18.75" customHeight="1">
      <c r="AJ59" s="203" t="s">
        <v>359</v>
      </c>
      <c r="AL59" s="208"/>
      <c r="AM59" s="208"/>
      <c r="AN59" s="208"/>
      <c r="AO59" s="208"/>
      <c r="AP59" s="208"/>
      <c r="AQ59" s="208"/>
      <c r="AR59" s="208"/>
      <c r="AS59" s="208"/>
      <c r="AT59" s="208"/>
      <c r="AU59" s="208"/>
      <c r="AV59" s="208"/>
      <c r="AW59" s="208"/>
      <c r="AX59" s="208"/>
      <c r="AY59" s="208"/>
      <c r="AZ59" s="208"/>
      <c r="BA59" s="208"/>
      <c r="BB59" s="208"/>
      <c r="BC59" s="208"/>
      <c r="BD59" s="208"/>
      <c r="BE59" s="208"/>
      <c r="BF59" s="208"/>
      <c r="BG59" s="208"/>
      <c r="BH59" s="208"/>
    </row>
    <row r="60" spans="1:62" ht="18.75" customHeight="1">
      <c r="AJ60" s="203" t="s">
        <v>348</v>
      </c>
      <c r="AL60" s="208"/>
      <c r="AM60" s="208"/>
      <c r="AN60" s="208"/>
      <c r="AO60" s="208"/>
      <c r="AP60" s="208"/>
      <c r="AQ60" s="208"/>
      <c r="AR60" s="208"/>
      <c r="AS60" s="208"/>
      <c r="AT60" s="208"/>
      <c r="AU60" s="208"/>
      <c r="AV60" s="208"/>
      <c r="AW60" s="208"/>
      <c r="AX60" s="208"/>
      <c r="AY60" s="208"/>
      <c r="AZ60" s="208"/>
      <c r="BA60" s="208"/>
      <c r="BB60" s="208"/>
      <c r="BC60" s="208"/>
      <c r="BD60" s="208"/>
      <c r="BE60" s="208"/>
      <c r="BF60" s="208"/>
      <c r="BG60" s="208"/>
      <c r="BH60" s="208"/>
    </row>
    <row r="61" spans="1:62" ht="18.75" customHeight="1">
      <c r="AJ61" s="203" t="s">
        <v>349</v>
      </c>
      <c r="AL61" s="208"/>
      <c r="AM61" s="208"/>
      <c r="AN61" s="208"/>
      <c r="AO61" s="208"/>
      <c r="AP61" s="208"/>
      <c r="AQ61" s="208"/>
      <c r="AR61" s="208"/>
      <c r="AS61" s="208"/>
      <c r="AT61" s="208"/>
      <c r="AU61" s="208"/>
      <c r="AV61" s="208"/>
      <c r="AW61" s="208"/>
      <c r="AX61" s="208"/>
      <c r="AY61" s="208"/>
      <c r="AZ61" s="208"/>
      <c r="BA61" s="208"/>
      <c r="BB61" s="208"/>
      <c r="BC61" s="208"/>
      <c r="BD61" s="208"/>
      <c r="BE61" s="208"/>
      <c r="BF61" s="208"/>
      <c r="BG61" s="208"/>
      <c r="BH61" s="208"/>
    </row>
    <row r="62" spans="1:62" ht="18.75" customHeight="1">
      <c r="AJ62" s="203" t="s">
        <v>351</v>
      </c>
      <c r="AL62" s="208"/>
      <c r="AM62" s="208"/>
      <c r="AN62" s="208"/>
      <c r="AO62" s="208"/>
      <c r="AP62" s="208"/>
      <c r="AQ62" s="208"/>
      <c r="AR62" s="208"/>
      <c r="AS62" s="208"/>
      <c r="AT62" s="208"/>
      <c r="AU62" s="208"/>
      <c r="AV62" s="208"/>
      <c r="AW62" s="208"/>
      <c r="AX62" s="208"/>
      <c r="AY62" s="208"/>
      <c r="AZ62" s="208"/>
      <c r="BA62" s="208"/>
      <c r="BB62" s="208"/>
      <c r="BC62" s="208"/>
      <c r="BD62" s="208"/>
      <c r="BE62" s="208"/>
      <c r="BF62" s="208"/>
      <c r="BG62" s="208"/>
      <c r="BH62" s="208"/>
    </row>
    <row r="63" spans="1:62" ht="18.75" customHeight="1">
      <c r="AJ63" s="203" t="s">
        <v>352</v>
      </c>
      <c r="AL63" s="208"/>
      <c r="AM63" s="208"/>
      <c r="AN63" s="208"/>
      <c r="AO63" s="208"/>
      <c r="AP63" s="208"/>
      <c r="AQ63" s="208"/>
      <c r="AR63" s="208"/>
      <c r="AS63" s="208"/>
      <c r="AT63" s="208"/>
      <c r="AU63" s="208"/>
      <c r="AV63" s="208"/>
    </row>
    <row r="64" spans="1:62" ht="18.75" customHeight="1">
      <c r="AJ64" s="203" t="s">
        <v>380</v>
      </c>
      <c r="AL64" s="208"/>
      <c r="AM64" s="208"/>
      <c r="AN64" s="208"/>
      <c r="AO64" s="208"/>
      <c r="AP64" s="208"/>
      <c r="AQ64" s="208"/>
      <c r="AR64" s="208"/>
      <c r="AS64" s="208"/>
      <c r="AT64" s="208"/>
      <c r="AU64" s="208"/>
      <c r="AV64" s="208"/>
      <c r="AW64" s="208"/>
      <c r="AX64" s="208"/>
      <c r="AY64" s="208"/>
      <c r="AZ64" s="208"/>
      <c r="BA64" s="208"/>
      <c r="BB64" s="208"/>
      <c r="BC64" s="208"/>
      <c r="BD64" s="208"/>
      <c r="BE64" s="208"/>
      <c r="BF64" s="208"/>
      <c r="BG64" s="208"/>
      <c r="BH64" s="208"/>
    </row>
    <row r="65" spans="36:60" ht="18.75" customHeight="1">
      <c r="AJ65" s="203" t="s">
        <v>381</v>
      </c>
      <c r="AL65" s="208"/>
      <c r="AM65" s="208"/>
      <c r="AN65" s="208"/>
      <c r="AO65" s="208"/>
      <c r="AP65" s="208"/>
      <c r="AQ65" s="208"/>
      <c r="AR65" s="208"/>
      <c r="AS65" s="208"/>
      <c r="AT65" s="208"/>
      <c r="AU65" s="208"/>
      <c r="AV65" s="208"/>
      <c r="AW65" s="208"/>
      <c r="AX65" s="208"/>
      <c r="AY65" s="208"/>
      <c r="AZ65" s="208"/>
      <c r="BA65" s="208"/>
      <c r="BB65" s="208"/>
      <c r="BC65" s="208"/>
      <c r="BD65" s="208"/>
      <c r="BE65" s="208"/>
      <c r="BF65" s="208"/>
      <c r="BG65" s="208"/>
      <c r="BH65" s="208"/>
    </row>
    <row r="66" spans="36:60" ht="18.75" customHeight="1">
      <c r="AJ66" s="203" t="s">
        <v>355</v>
      </c>
      <c r="AL66" s="208"/>
      <c r="AM66" s="208"/>
      <c r="AN66" s="208"/>
      <c r="AO66" s="208"/>
      <c r="AP66" s="208"/>
      <c r="AQ66" s="208"/>
      <c r="AR66" s="208"/>
      <c r="AS66" s="208"/>
      <c r="AT66" s="208"/>
      <c r="AU66" s="208"/>
      <c r="AV66" s="208"/>
      <c r="AW66" s="208"/>
      <c r="AX66" s="208"/>
      <c r="AY66" s="208"/>
      <c r="AZ66" s="208"/>
      <c r="BA66" s="208"/>
      <c r="BB66" s="208"/>
      <c r="BC66" s="208"/>
      <c r="BD66" s="208"/>
      <c r="BE66" s="208"/>
      <c r="BF66" s="208"/>
      <c r="BG66" s="208"/>
      <c r="BH66" s="208"/>
    </row>
    <row r="67" spans="36:60" ht="18.75" customHeight="1">
      <c r="AM67" s="208"/>
      <c r="AN67" s="208"/>
      <c r="AO67" s="208"/>
      <c r="AP67" s="208"/>
      <c r="AQ67" s="208"/>
      <c r="AR67" s="208"/>
      <c r="AS67" s="208"/>
      <c r="AT67" s="208"/>
      <c r="AU67" s="208"/>
      <c r="AV67" s="208"/>
      <c r="AW67" s="208"/>
      <c r="AX67" s="208"/>
      <c r="AY67" s="208"/>
      <c r="AZ67" s="208"/>
      <c r="BA67" s="208"/>
      <c r="BB67" s="208"/>
      <c r="BC67" s="208"/>
      <c r="BD67" s="208"/>
      <c r="BE67" s="208"/>
      <c r="BF67" s="208"/>
      <c r="BG67" s="208"/>
      <c r="BH67" s="208"/>
    </row>
    <row r="68" spans="36:60" ht="18.75" customHeight="1">
      <c r="AJ68" s="208"/>
      <c r="AK68" s="208"/>
      <c r="AL68" s="208"/>
      <c r="AM68" s="208"/>
      <c r="AN68" s="208"/>
      <c r="AO68" s="208"/>
      <c r="AP68" s="208"/>
      <c r="AQ68" s="208"/>
      <c r="AR68" s="208"/>
      <c r="AS68" s="208"/>
      <c r="AT68" s="208"/>
      <c r="AU68" s="208"/>
      <c r="AV68" s="208"/>
      <c r="AW68" s="208"/>
      <c r="AX68" s="208"/>
      <c r="AY68" s="208"/>
      <c r="AZ68" s="208"/>
      <c r="BA68" s="208"/>
      <c r="BB68" s="208"/>
      <c r="BC68" s="208"/>
      <c r="BD68" s="208"/>
      <c r="BE68" s="208"/>
      <c r="BF68" s="208"/>
      <c r="BG68" s="208"/>
      <c r="BH68" s="208"/>
    </row>
    <row r="69" spans="36:60" ht="18.75" customHeight="1">
      <c r="AJ69" s="208"/>
      <c r="AK69" s="208"/>
      <c r="AL69" s="208"/>
      <c r="AM69" s="208"/>
      <c r="AN69" s="208"/>
      <c r="AO69" s="208"/>
      <c r="AP69" s="208"/>
      <c r="AQ69" s="208"/>
      <c r="AR69" s="208"/>
      <c r="AS69" s="208"/>
      <c r="AT69" s="208"/>
      <c r="AU69" s="208"/>
      <c r="AV69" s="208"/>
      <c r="AW69" s="208"/>
      <c r="AX69" s="208"/>
      <c r="AY69" s="208"/>
      <c r="AZ69" s="208"/>
      <c r="BA69" s="208"/>
      <c r="BB69" s="208"/>
      <c r="BC69" s="208"/>
      <c r="BD69" s="208"/>
      <c r="BE69" s="208"/>
      <c r="BF69" s="208"/>
      <c r="BG69" s="208"/>
      <c r="BH69" s="208"/>
    </row>
    <row r="70" spans="36:60" ht="18.75" customHeight="1">
      <c r="AJ70" s="208"/>
      <c r="AK70" s="208"/>
      <c r="AL70" s="208"/>
      <c r="AM70" s="208"/>
      <c r="AN70" s="208"/>
      <c r="AO70" s="208"/>
      <c r="AP70" s="208"/>
      <c r="AQ70" s="208"/>
      <c r="AR70" s="208"/>
      <c r="AS70" s="208"/>
      <c r="AT70" s="208"/>
      <c r="AU70" s="208"/>
      <c r="AV70" s="208"/>
      <c r="AW70" s="208"/>
      <c r="AX70" s="208"/>
      <c r="AY70" s="208"/>
      <c r="AZ70" s="208"/>
      <c r="BA70" s="208"/>
      <c r="BB70" s="208"/>
      <c r="BC70" s="208"/>
      <c r="BD70" s="208"/>
      <c r="BE70" s="208"/>
      <c r="BF70" s="208"/>
      <c r="BG70" s="208"/>
      <c r="BH70" s="208"/>
    </row>
    <row r="71" spans="36:60" ht="18.75" customHeight="1">
      <c r="AJ71" s="208"/>
      <c r="AK71" s="208"/>
      <c r="AL71" s="208"/>
      <c r="AM71" s="208"/>
      <c r="AN71" s="208"/>
      <c r="AO71" s="208"/>
      <c r="AP71" s="208"/>
      <c r="AQ71" s="208"/>
      <c r="AR71" s="208"/>
      <c r="AS71" s="208"/>
      <c r="AT71" s="208"/>
      <c r="AU71" s="208"/>
      <c r="AV71" s="208"/>
      <c r="AW71" s="208"/>
      <c r="AX71" s="208"/>
      <c r="AY71" s="208"/>
      <c r="AZ71" s="208"/>
      <c r="BA71" s="208"/>
      <c r="BB71" s="208"/>
      <c r="BC71" s="208"/>
      <c r="BD71" s="208"/>
      <c r="BE71" s="208"/>
      <c r="BF71" s="208"/>
      <c r="BG71" s="208"/>
      <c r="BH71" s="208"/>
    </row>
    <row r="72" spans="36:60" ht="18.75" customHeight="1">
      <c r="AJ72" s="208"/>
      <c r="AK72" s="208"/>
      <c r="AL72" s="208"/>
      <c r="AM72" s="208"/>
      <c r="AN72" s="208"/>
      <c r="AO72" s="208"/>
      <c r="AP72" s="208"/>
      <c r="AQ72" s="208"/>
      <c r="AR72" s="208"/>
      <c r="AS72" s="208"/>
      <c r="AT72" s="208"/>
      <c r="AU72" s="208"/>
      <c r="AV72" s="208"/>
      <c r="AW72" s="208"/>
      <c r="AX72" s="208"/>
      <c r="AY72" s="208"/>
      <c r="AZ72" s="208"/>
      <c r="BA72" s="208"/>
      <c r="BB72" s="208"/>
      <c r="BC72" s="208"/>
      <c r="BD72" s="208"/>
      <c r="BE72" s="208"/>
      <c r="BF72" s="208"/>
      <c r="BG72" s="208"/>
      <c r="BH72" s="208"/>
    </row>
    <row r="73" spans="36:60" ht="18.75" customHeight="1">
      <c r="AJ73" s="208"/>
      <c r="AK73" s="208"/>
      <c r="AL73" s="208"/>
      <c r="AM73" s="208"/>
      <c r="AN73" s="208"/>
      <c r="AO73" s="208"/>
      <c r="AP73" s="208"/>
      <c r="AQ73" s="208"/>
      <c r="AR73" s="208"/>
      <c r="AS73" s="208"/>
      <c r="AT73" s="208"/>
      <c r="AU73" s="208"/>
      <c r="AV73" s="208"/>
      <c r="AW73" s="208"/>
      <c r="AX73" s="208"/>
      <c r="AY73" s="208"/>
      <c r="AZ73" s="208"/>
      <c r="BA73" s="208"/>
      <c r="BB73" s="208"/>
      <c r="BC73" s="208"/>
      <c r="BD73" s="208"/>
      <c r="BE73" s="208"/>
      <c r="BF73" s="208"/>
      <c r="BG73" s="208"/>
      <c r="BH73" s="208"/>
    </row>
    <row r="74" spans="36:60" ht="18.75" customHeight="1">
      <c r="AJ74" s="208"/>
      <c r="AK74" s="208"/>
      <c r="AL74" s="208"/>
      <c r="AM74" s="208"/>
      <c r="AN74" s="208"/>
      <c r="AO74" s="208"/>
      <c r="AP74" s="208"/>
      <c r="AQ74" s="208"/>
      <c r="AR74" s="208"/>
      <c r="AS74" s="208"/>
      <c r="AT74" s="208"/>
      <c r="AU74" s="208"/>
      <c r="AV74" s="208"/>
      <c r="AW74" s="208"/>
      <c r="AX74" s="208"/>
      <c r="AY74" s="208"/>
      <c r="AZ74" s="208"/>
      <c r="BA74" s="208"/>
      <c r="BB74" s="208"/>
      <c r="BC74" s="208"/>
      <c r="BD74" s="208"/>
      <c r="BE74" s="208"/>
      <c r="BF74" s="208"/>
      <c r="BG74" s="208"/>
      <c r="BH74" s="208"/>
    </row>
    <row r="75" spans="36:60" ht="18.75" customHeight="1">
      <c r="AJ75" s="208"/>
      <c r="AK75" s="208"/>
      <c r="AL75" s="208"/>
      <c r="AM75" s="208"/>
      <c r="AN75" s="208"/>
      <c r="AO75" s="208"/>
      <c r="AP75" s="208"/>
      <c r="AQ75" s="208"/>
      <c r="AR75" s="208"/>
      <c r="AS75" s="208"/>
      <c r="AT75" s="208"/>
      <c r="AU75" s="208"/>
      <c r="AV75" s="208"/>
      <c r="AW75" s="208"/>
      <c r="AX75" s="208"/>
      <c r="AY75" s="208"/>
      <c r="AZ75" s="208"/>
      <c r="BA75" s="208"/>
      <c r="BB75" s="208"/>
      <c r="BC75" s="208"/>
      <c r="BD75" s="208"/>
      <c r="BE75" s="208"/>
      <c r="BF75" s="208"/>
      <c r="BG75" s="208"/>
      <c r="BH75" s="208"/>
    </row>
    <row r="76" spans="36:60" ht="18.75" customHeight="1">
      <c r="AJ76" s="208"/>
      <c r="AK76" s="208"/>
      <c r="AL76" s="208"/>
      <c r="AM76" s="208"/>
      <c r="AN76" s="208"/>
      <c r="AO76" s="208"/>
      <c r="AP76" s="208"/>
      <c r="AQ76" s="208"/>
      <c r="AR76" s="208"/>
      <c r="AS76" s="208"/>
      <c r="AT76" s="208"/>
      <c r="AU76" s="208"/>
      <c r="AV76" s="208"/>
      <c r="AW76" s="208"/>
      <c r="AX76" s="208"/>
      <c r="AY76" s="208"/>
      <c r="AZ76" s="208"/>
      <c r="BA76" s="208"/>
      <c r="BB76" s="208"/>
      <c r="BC76" s="208"/>
      <c r="BD76" s="208"/>
      <c r="BE76" s="208"/>
      <c r="BF76" s="208"/>
      <c r="BG76" s="208"/>
      <c r="BH76" s="208"/>
    </row>
    <row r="77" spans="36:60" ht="18.75" customHeight="1">
      <c r="AJ77" s="208"/>
      <c r="AK77" s="208"/>
      <c r="AL77" s="208"/>
      <c r="AM77" s="208"/>
      <c r="AN77" s="208"/>
      <c r="AO77" s="208"/>
      <c r="AP77" s="208"/>
      <c r="AQ77" s="208"/>
      <c r="AR77" s="208"/>
      <c r="AS77" s="208"/>
      <c r="AT77" s="208"/>
      <c r="AU77" s="208"/>
      <c r="AV77" s="208"/>
      <c r="AW77" s="208"/>
      <c r="AX77" s="208"/>
      <c r="AY77" s="208"/>
      <c r="AZ77" s="208"/>
      <c r="BA77" s="208"/>
      <c r="BB77" s="208"/>
      <c r="BC77" s="208"/>
      <c r="BD77" s="208"/>
      <c r="BE77" s="208"/>
      <c r="BF77" s="208"/>
      <c r="BG77" s="208"/>
      <c r="BH77" s="208"/>
    </row>
    <row r="78" spans="36:60" ht="18.75" customHeight="1">
      <c r="AJ78" s="208"/>
      <c r="AK78" s="208"/>
      <c r="AL78" s="208"/>
      <c r="AM78" s="208"/>
      <c r="AN78" s="208"/>
      <c r="AO78" s="208"/>
      <c r="AP78" s="208"/>
      <c r="AQ78" s="208"/>
      <c r="AR78" s="208"/>
      <c r="AS78" s="208"/>
      <c r="AT78" s="208"/>
      <c r="AU78" s="208"/>
      <c r="AV78" s="208"/>
      <c r="AW78" s="208"/>
      <c r="AX78" s="208"/>
      <c r="AY78" s="208"/>
      <c r="AZ78" s="208"/>
      <c r="BA78" s="208"/>
      <c r="BB78" s="208"/>
      <c r="BC78" s="208"/>
      <c r="BD78" s="208"/>
      <c r="BE78" s="208"/>
      <c r="BF78" s="208"/>
      <c r="BG78" s="208"/>
      <c r="BH78" s="208"/>
    </row>
    <row r="79" spans="36:60" ht="18.75" customHeight="1">
      <c r="AJ79" s="208"/>
      <c r="AK79" s="208"/>
      <c r="AL79" s="208"/>
      <c r="AM79" s="208"/>
      <c r="AN79" s="208"/>
      <c r="AO79" s="208"/>
      <c r="AP79" s="208"/>
      <c r="AQ79" s="208"/>
      <c r="AR79" s="208"/>
      <c r="AS79" s="208"/>
      <c r="AT79" s="208"/>
      <c r="AU79" s="208"/>
      <c r="AV79" s="208"/>
      <c r="AW79" s="208"/>
      <c r="AX79" s="208"/>
      <c r="AY79" s="208"/>
      <c r="AZ79" s="208"/>
      <c r="BA79" s="208"/>
      <c r="BB79" s="208"/>
      <c r="BC79" s="208"/>
      <c r="BD79" s="208"/>
      <c r="BE79" s="208"/>
      <c r="BF79" s="208"/>
      <c r="BG79" s="208"/>
      <c r="BH79" s="208"/>
    </row>
    <row r="80" spans="36:60" ht="18.75" customHeight="1">
      <c r="AJ80" s="208"/>
      <c r="AK80" s="208"/>
      <c r="AL80" s="208"/>
      <c r="AM80" s="208"/>
      <c r="AN80" s="208"/>
      <c r="AO80" s="208"/>
      <c r="AP80" s="208"/>
      <c r="AQ80" s="208"/>
      <c r="AR80" s="208"/>
      <c r="AS80" s="208"/>
      <c r="AT80" s="208"/>
      <c r="AU80" s="208"/>
      <c r="AV80" s="208"/>
      <c r="AW80" s="208"/>
      <c r="AX80" s="208"/>
      <c r="AY80" s="208"/>
      <c r="AZ80" s="208"/>
      <c r="BA80" s="208"/>
      <c r="BB80" s="208"/>
      <c r="BC80" s="208"/>
      <c r="BD80" s="208"/>
      <c r="BE80" s="208"/>
      <c r="BF80" s="208"/>
      <c r="BG80" s="208"/>
      <c r="BH80" s="208"/>
    </row>
    <row r="81" spans="36:60" ht="18.75" customHeight="1">
      <c r="AJ81" s="208"/>
      <c r="AK81" s="208"/>
      <c r="AL81" s="208"/>
      <c r="AM81" s="208"/>
      <c r="AN81" s="208"/>
      <c r="AO81" s="208"/>
      <c r="AP81" s="208"/>
      <c r="AQ81" s="208"/>
      <c r="AR81" s="208"/>
      <c r="AS81" s="208"/>
      <c r="AT81" s="208"/>
      <c r="AU81" s="208"/>
      <c r="AV81" s="208"/>
      <c r="AW81" s="208"/>
      <c r="AX81" s="208"/>
      <c r="AY81" s="208"/>
      <c r="AZ81" s="208"/>
      <c r="BA81" s="208"/>
      <c r="BB81" s="208"/>
      <c r="BC81" s="208"/>
      <c r="BD81" s="208"/>
      <c r="BE81" s="208"/>
      <c r="BF81" s="208"/>
      <c r="BG81" s="208"/>
      <c r="BH81" s="208"/>
    </row>
    <row r="82" spans="36:60" ht="18.75" customHeight="1">
      <c r="AJ82" s="208"/>
      <c r="AK82" s="208"/>
      <c r="AL82" s="208"/>
      <c r="AM82" s="208"/>
      <c r="AN82" s="208"/>
      <c r="AO82" s="208"/>
      <c r="AP82" s="208"/>
      <c r="AQ82" s="208"/>
      <c r="AR82" s="208"/>
      <c r="AS82" s="208"/>
      <c r="AT82" s="208"/>
      <c r="AU82" s="208"/>
      <c r="AV82" s="208"/>
      <c r="AW82" s="208"/>
      <c r="AX82" s="208"/>
      <c r="AY82" s="208"/>
      <c r="AZ82" s="208"/>
      <c r="BA82" s="208"/>
      <c r="BB82" s="208"/>
      <c r="BC82" s="208"/>
      <c r="BD82" s="208"/>
      <c r="BE82" s="208"/>
      <c r="BF82" s="208"/>
      <c r="BG82" s="208"/>
      <c r="BH82" s="208"/>
    </row>
    <row r="83" spans="36:60" ht="18.75" customHeight="1">
      <c r="AJ83" s="208"/>
      <c r="AK83" s="208"/>
      <c r="AL83" s="208"/>
      <c r="AM83" s="208"/>
      <c r="AN83" s="208"/>
      <c r="AO83" s="208"/>
      <c r="AP83" s="208"/>
      <c r="AQ83" s="208"/>
      <c r="AR83" s="208"/>
      <c r="AS83" s="208"/>
      <c r="AT83" s="208"/>
      <c r="AU83" s="208"/>
      <c r="AV83" s="208"/>
      <c r="AW83" s="208"/>
      <c r="AX83" s="208"/>
      <c r="AY83" s="208"/>
      <c r="AZ83" s="208"/>
      <c r="BA83" s="208"/>
      <c r="BB83" s="208"/>
      <c r="BC83" s="208"/>
      <c r="BD83" s="208"/>
      <c r="BE83" s="208"/>
      <c r="BF83" s="208"/>
      <c r="BG83" s="208"/>
      <c r="BH83" s="208"/>
    </row>
    <row r="84" spans="36:60" ht="18.75" customHeight="1">
      <c r="AJ84" s="208"/>
      <c r="AK84" s="208"/>
      <c r="AL84" s="208"/>
      <c r="AM84" s="208"/>
      <c r="AN84" s="208"/>
      <c r="AO84" s="208"/>
      <c r="AP84" s="208"/>
      <c r="AQ84" s="208"/>
      <c r="AR84" s="208"/>
      <c r="AS84" s="208"/>
      <c r="AT84" s="208"/>
      <c r="AU84" s="208"/>
      <c r="AV84" s="208"/>
      <c r="AW84" s="208"/>
      <c r="AX84" s="208"/>
      <c r="AY84" s="208"/>
      <c r="AZ84" s="208"/>
      <c r="BA84" s="208"/>
      <c r="BB84" s="208"/>
      <c r="BC84" s="208"/>
      <c r="BD84" s="208"/>
      <c r="BE84" s="208"/>
      <c r="BF84" s="208"/>
      <c r="BG84" s="208"/>
      <c r="BH84" s="208"/>
    </row>
    <row r="85" spans="36:60" ht="18.75" customHeight="1">
      <c r="AJ85" s="208"/>
      <c r="AK85" s="208"/>
      <c r="AL85" s="208"/>
      <c r="AM85" s="208"/>
      <c r="AN85" s="208"/>
      <c r="AO85" s="208"/>
      <c r="AP85" s="208"/>
      <c r="AQ85" s="208"/>
      <c r="AR85" s="208"/>
      <c r="AS85" s="208"/>
      <c r="AT85" s="208"/>
      <c r="AU85" s="208"/>
      <c r="AV85" s="208"/>
      <c r="AW85" s="208"/>
      <c r="AX85" s="208"/>
      <c r="AY85" s="208"/>
      <c r="AZ85" s="208"/>
      <c r="BA85" s="208"/>
      <c r="BB85" s="208"/>
      <c r="BC85" s="208"/>
      <c r="BD85" s="208"/>
      <c r="BE85" s="208"/>
      <c r="BF85" s="208"/>
      <c r="BG85" s="208"/>
      <c r="BH85" s="208"/>
    </row>
    <row r="86" spans="36:60" ht="18.75" customHeight="1">
      <c r="AJ86" s="208"/>
      <c r="AK86" s="208"/>
      <c r="AL86" s="208"/>
      <c r="AM86" s="208"/>
      <c r="AN86" s="208"/>
      <c r="AO86" s="208"/>
      <c r="AP86" s="208"/>
      <c r="AQ86" s="208"/>
      <c r="AR86" s="208"/>
      <c r="AS86" s="208"/>
      <c r="AT86" s="208"/>
      <c r="AU86" s="208"/>
      <c r="AV86" s="208"/>
      <c r="AW86" s="208"/>
      <c r="AX86" s="208"/>
      <c r="AY86" s="208"/>
      <c r="AZ86" s="208"/>
      <c r="BA86" s="208"/>
      <c r="BB86" s="208"/>
      <c r="BC86" s="208"/>
      <c r="BD86" s="208"/>
      <c r="BE86" s="208"/>
      <c r="BF86" s="208"/>
      <c r="BG86" s="208"/>
      <c r="BH86" s="208"/>
    </row>
    <row r="87" spans="36:60" ht="18.75" customHeight="1">
      <c r="AJ87" s="208"/>
      <c r="AK87" s="208"/>
      <c r="AL87" s="208"/>
      <c r="AM87" s="208"/>
      <c r="AN87" s="208"/>
      <c r="AO87" s="208"/>
      <c r="AP87" s="208"/>
      <c r="AQ87" s="208"/>
      <c r="AR87" s="208"/>
      <c r="AS87" s="208"/>
      <c r="AT87" s="208"/>
      <c r="AU87" s="208"/>
      <c r="AV87" s="208"/>
      <c r="AW87" s="208"/>
      <c r="AX87" s="208"/>
      <c r="AY87" s="208"/>
      <c r="AZ87" s="208"/>
      <c r="BA87" s="208"/>
      <c r="BB87" s="208"/>
      <c r="BC87" s="208"/>
      <c r="BD87" s="208"/>
      <c r="BE87" s="208"/>
      <c r="BF87" s="208"/>
      <c r="BG87" s="208"/>
      <c r="BH87" s="208"/>
    </row>
    <row r="88" spans="36:60" ht="18.75" customHeight="1">
      <c r="AJ88" s="208"/>
      <c r="AK88" s="208"/>
      <c r="AL88" s="208"/>
      <c r="AM88" s="208"/>
      <c r="AN88" s="208"/>
      <c r="AO88" s="208"/>
      <c r="AP88" s="208"/>
      <c r="AQ88" s="208"/>
      <c r="AR88" s="208"/>
      <c r="AS88" s="208"/>
      <c r="AT88" s="208"/>
      <c r="AU88" s="208"/>
      <c r="AV88" s="208"/>
      <c r="AW88" s="208"/>
      <c r="AX88" s="208"/>
      <c r="AY88" s="208"/>
      <c r="AZ88" s="208"/>
      <c r="BA88" s="208"/>
      <c r="BB88" s="208"/>
      <c r="BC88" s="208"/>
      <c r="BD88" s="208"/>
      <c r="BE88" s="208"/>
      <c r="BF88" s="208"/>
      <c r="BG88" s="208"/>
      <c r="BH88" s="208"/>
    </row>
    <row r="89" spans="36:60" ht="18.75" customHeight="1">
      <c r="AJ89" s="208"/>
      <c r="AK89" s="208"/>
      <c r="AL89" s="208"/>
      <c r="AM89" s="208"/>
      <c r="AN89" s="208"/>
      <c r="AO89" s="208"/>
      <c r="AP89" s="208"/>
      <c r="AQ89" s="208"/>
      <c r="AR89" s="208"/>
      <c r="AS89" s="208"/>
      <c r="AT89" s="208"/>
      <c r="AU89" s="208"/>
      <c r="AV89" s="208"/>
      <c r="AW89" s="208"/>
      <c r="AX89" s="208"/>
      <c r="AY89" s="208"/>
      <c r="AZ89" s="208"/>
      <c r="BA89" s="208"/>
      <c r="BB89" s="208"/>
      <c r="BC89" s="208"/>
      <c r="BD89" s="208"/>
      <c r="BE89" s="208"/>
      <c r="BF89" s="208"/>
      <c r="BG89" s="208"/>
      <c r="BH89" s="208"/>
    </row>
    <row r="90" spans="36:60" ht="18.75" customHeight="1">
      <c r="AJ90" s="208"/>
      <c r="AK90" s="208"/>
      <c r="AL90" s="208"/>
      <c r="AM90" s="208"/>
      <c r="AN90" s="208"/>
      <c r="AO90" s="208"/>
      <c r="AP90" s="208"/>
      <c r="AQ90" s="208"/>
      <c r="AR90" s="208"/>
      <c r="AS90" s="208"/>
      <c r="AT90" s="208"/>
      <c r="AU90" s="208"/>
      <c r="AV90" s="208"/>
      <c r="AW90" s="208"/>
      <c r="AX90" s="208"/>
      <c r="AY90" s="208"/>
      <c r="AZ90" s="208"/>
      <c r="BA90" s="208"/>
      <c r="BB90" s="208"/>
      <c r="BC90" s="208"/>
      <c r="BD90" s="208"/>
      <c r="BE90" s="208"/>
      <c r="BF90" s="208"/>
      <c r="BG90" s="208"/>
      <c r="BH90" s="208"/>
    </row>
    <row r="91" spans="36:60" ht="18.75" customHeight="1">
      <c r="AJ91" s="208"/>
      <c r="AK91" s="208"/>
      <c r="AL91" s="208"/>
      <c r="AM91" s="208"/>
      <c r="AN91" s="208"/>
      <c r="AO91" s="208"/>
      <c r="AP91" s="208"/>
      <c r="AQ91" s="208"/>
      <c r="AR91" s="208"/>
      <c r="AS91" s="208"/>
      <c r="AT91" s="208"/>
      <c r="AU91" s="208"/>
      <c r="AV91" s="208"/>
      <c r="AW91" s="208"/>
      <c r="AX91" s="208"/>
      <c r="AY91" s="208"/>
      <c r="AZ91" s="208"/>
      <c r="BA91" s="208"/>
      <c r="BB91" s="208"/>
      <c r="BC91" s="208"/>
      <c r="BD91" s="208"/>
      <c r="BE91" s="208"/>
      <c r="BF91" s="208"/>
      <c r="BG91" s="208"/>
      <c r="BH91" s="208"/>
    </row>
    <row r="92" spans="36:60" ht="18.75" customHeight="1">
      <c r="AJ92" s="208"/>
      <c r="AK92" s="208"/>
      <c r="AL92" s="208"/>
      <c r="AM92" s="208"/>
      <c r="AN92" s="208"/>
      <c r="AO92" s="208"/>
      <c r="AP92" s="208"/>
      <c r="AQ92" s="208"/>
      <c r="AR92" s="208"/>
      <c r="AS92" s="208"/>
      <c r="AT92" s="208"/>
      <c r="AU92" s="208"/>
      <c r="AV92" s="208"/>
      <c r="AW92" s="208"/>
      <c r="AX92" s="208"/>
      <c r="AY92" s="208"/>
      <c r="AZ92" s="208"/>
      <c r="BA92" s="208"/>
      <c r="BB92" s="208"/>
      <c r="BC92" s="208"/>
      <c r="BD92" s="208"/>
      <c r="BE92" s="208"/>
      <c r="BF92" s="208"/>
      <c r="BG92" s="208"/>
      <c r="BH92" s="208"/>
    </row>
    <row r="93" spans="36:60" ht="18.75" customHeight="1">
      <c r="AJ93" s="208"/>
      <c r="AK93" s="208"/>
      <c r="AL93" s="208"/>
      <c r="AM93" s="208"/>
      <c r="AN93" s="208"/>
      <c r="AO93" s="208"/>
      <c r="AP93" s="208"/>
      <c r="AQ93" s="208"/>
      <c r="AR93" s="208"/>
      <c r="AS93" s="208"/>
      <c r="AT93" s="208"/>
      <c r="AU93" s="208"/>
      <c r="AV93" s="208"/>
      <c r="AW93" s="208"/>
      <c r="AX93" s="208"/>
      <c r="AY93" s="208"/>
      <c r="AZ93" s="208"/>
      <c r="BA93" s="208"/>
      <c r="BB93" s="208"/>
      <c r="BC93" s="208"/>
      <c r="BD93" s="208"/>
      <c r="BE93" s="208"/>
      <c r="BF93" s="208"/>
      <c r="BG93" s="208"/>
      <c r="BH93" s="208"/>
    </row>
    <row r="94" spans="36:60" ht="18.75" customHeight="1">
      <c r="AJ94" s="208"/>
      <c r="AK94" s="208"/>
      <c r="AL94" s="208"/>
      <c r="AM94" s="208"/>
      <c r="AN94" s="208"/>
      <c r="AO94" s="208"/>
      <c r="AP94" s="208"/>
      <c r="AQ94" s="208"/>
      <c r="AR94" s="208"/>
      <c r="AS94" s="208"/>
      <c r="AT94" s="208"/>
      <c r="AU94" s="208"/>
      <c r="AV94" s="208"/>
      <c r="AW94" s="208"/>
      <c r="AX94" s="208"/>
      <c r="AY94" s="208"/>
      <c r="AZ94" s="208"/>
      <c r="BA94" s="208"/>
      <c r="BB94" s="208"/>
      <c r="BC94" s="208"/>
      <c r="BD94" s="208"/>
      <c r="BE94" s="208"/>
      <c r="BF94" s="208"/>
      <c r="BG94" s="208"/>
      <c r="BH94" s="208"/>
    </row>
    <row r="95" spans="36:60" ht="18.75" customHeight="1">
      <c r="AJ95" s="208"/>
      <c r="AK95" s="208"/>
      <c r="AL95" s="208"/>
      <c r="AM95" s="208"/>
      <c r="AN95" s="208"/>
      <c r="AO95" s="208"/>
      <c r="AP95" s="208"/>
      <c r="AQ95" s="208"/>
      <c r="AR95" s="208"/>
      <c r="AS95" s="208"/>
      <c r="AT95" s="208"/>
      <c r="AU95" s="208"/>
      <c r="AV95" s="208"/>
      <c r="AW95" s="208"/>
      <c r="AX95" s="208"/>
      <c r="AY95" s="208"/>
      <c r="AZ95" s="208"/>
      <c r="BA95" s="208"/>
      <c r="BB95" s="208"/>
      <c r="BC95" s="208"/>
      <c r="BD95" s="208"/>
      <c r="BE95" s="208"/>
      <c r="BF95" s="208"/>
      <c r="BG95" s="208"/>
      <c r="BH95" s="208"/>
    </row>
    <row r="96" spans="36:60" ht="18.75" customHeight="1">
      <c r="AJ96" s="208"/>
      <c r="AK96" s="208"/>
      <c r="AL96" s="208"/>
      <c r="AM96" s="208"/>
      <c r="AN96" s="208"/>
      <c r="AO96" s="208"/>
      <c r="AP96" s="208"/>
      <c r="AQ96" s="208"/>
      <c r="AR96" s="208"/>
      <c r="AS96" s="208"/>
      <c r="AT96" s="208"/>
      <c r="AU96" s="208"/>
      <c r="AV96" s="208"/>
      <c r="AW96" s="208"/>
      <c r="AX96" s="208"/>
      <c r="AY96" s="208"/>
      <c r="AZ96" s="208"/>
      <c r="BA96" s="208"/>
      <c r="BB96" s="208"/>
      <c r="BC96" s="208"/>
      <c r="BD96" s="208"/>
      <c r="BE96" s="208"/>
      <c r="BF96" s="208"/>
      <c r="BG96" s="208"/>
      <c r="BH96" s="208"/>
    </row>
    <row r="97" spans="36:60" ht="18.75" customHeight="1">
      <c r="AJ97" s="208"/>
      <c r="AK97" s="208"/>
      <c r="AL97" s="208"/>
      <c r="AM97" s="208"/>
      <c r="AN97" s="208"/>
      <c r="AO97" s="208"/>
      <c r="AP97" s="208"/>
      <c r="AQ97" s="208"/>
      <c r="AR97" s="208"/>
      <c r="AS97" s="208"/>
      <c r="AT97" s="208"/>
      <c r="AU97" s="208"/>
      <c r="AV97" s="208"/>
      <c r="AW97" s="208"/>
      <c r="AX97" s="208"/>
      <c r="AY97" s="208"/>
      <c r="AZ97" s="208"/>
      <c r="BA97" s="208"/>
      <c r="BB97" s="208"/>
      <c r="BC97" s="208"/>
      <c r="BD97" s="208"/>
      <c r="BE97" s="208"/>
      <c r="BF97" s="208"/>
      <c r="BG97" s="208"/>
      <c r="BH97" s="208"/>
    </row>
    <row r="98" spans="36:60" ht="18.75" customHeight="1">
      <c r="AJ98" s="208"/>
      <c r="AK98" s="208"/>
      <c r="AL98" s="208"/>
      <c r="AM98" s="208"/>
      <c r="AN98" s="208"/>
      <c r="AO98" s="208"/>
      <c r="AP98" s="208"/>
      <c r="AQ98" s="208"/>
      <c r="AR98" s="208"/>
      <c r="AS98" s="208"/>
      <c r="AT98" s="208"/>
      <c r="AU98" s="208"/>
      <c r="AV98" s="208"/>
      <c r="AW98" s="208"/>
      <c r="AX98" s="208"/>
      <c r="AY98" s="208"/>
      <c r="AZ98" s="208"/>
      <c r="BA98" s="208"/>
      <c r="BB98" s="208"/>
      <c r="BC98" s="208"/>
      <c r="BD98" s="208"/>
      <c r="BE98" s="208"/>
      <c r="BF98" s="208"/>
      <c r="BG98" s="208"/>
      <c r="BH98" s="208"/>
    </row>
    <row r="99" spans="36:60" ht="18.75" customHeight="1">
      <c r="AJ99" s="208"/>
      <c r="AK99" s="208"/>
      <c r="AL99" s="208"/>
      <c r="AM99" s="208"/>
      <c r="AN99" s="208"/>
      <c r="AO99" s="208"/>
      <c r="AP99" s="208"/>
      <c r="AQ99" s="208"/>
      <c r="AR99" s="208"/>
      <c r="AS99" s="208"/>
      <c r="AT99" s="208"/>
      <c r="AU99" s="208"/>
      <c r="AV99" s="208"/>
      <c r="AW99" s="208"/>
      <c r="AX99" s="208"/>
      <c r="AY99" s="208"/>
      <c r="AZ99" s="208"/>
      <c r="BA99" s="208"/>
      <c r="BB99" s="208"/>
      <c r="BC99" s="208"/>
      <c r="BD99" s="208"/>
      <c r="BE99" s="208"/>
      <c r="BF99" s="208"/>
      <c r="BG99" s="208"/>
      <c r="BH99" s="208"/>
    </row>
    <row r="100" spans="36:60" ht="18.75" customHeight="1">
      <c r="AJ100" s="208"/>
      <c r="AK100" s="208"/>
      <c r="AL100" s="208"/>
      <c r="AM100" s="208"/>
      <c r="AN100" s="208"/>
      <c r="AO100" s="208"/>
      <c r="AP100" s="208"/>
      <c r="AQ100" s="208"/>
      <c r="AR100" s="208"/>
      <c r="AS100" s="208"/>
      <c r="AT100" s="208"/>
      <c r="AU100" s="208"/>
      <c r="AV100" s="208"/>
      <c r="AW100" s="208"/>
      <c r="AX100" s="208"/>
      <c r="AY100" s="208"/>
      <c r="AZ100" s="208"/>
      <c r="BA100" s="208"/>
      <c r="BB100" s="208"/>
      <c r="BC100" s="208"/>
      <c r="BD100" s="208"/>
      <c r="BE100" s="208"/>
      <c r="BF100" s="208"/>
      <c r="BG100" s="208"/>
      <c r="BH100" s="208"/>
    </row>
    <row r="101" spans="36:60" ht="18.75" customHeight="1">
      <c r="AJ101" s="208"/>
      <c r="AK101" s="208"/>
      <c r="AL101" s="208"/>
      <c r="AM101" s="208"/>
      <c r="AN101" s="208"/>
      <c r="AO101" s="208"/>
      <c r="AP101" s="208"/>
      <c r="AQ101" s="208"/>
      <c r="AR101" s="208"/>
      <c r="AS101" s="208"/>
      <c r="AT101" s="208"/>
      <c r="AU101" s="208"/>
      <c r="AV101" s="208"/>
      <c r="AW101" s="208"/>
      <c r="AX101" s="208"/>
      <c r="AY101" s="208"/>
      <c r="AZ101" s="208"/>
      <c r="BA101" s="208"/>
      <c r="BB101" s="208"/>
      <c r="BC101" s="208"/>
      <c r="BD101" s="208"/>
      <c r="BE101" s="208"/>
      <c r="BF101" s="208"/>
      <c r="BG101" s="208"/>
      <c r="BH101" s="208"/>
    </row>
    <row r="102" spans="36:60" ht="18.75" customHeight="1">
      <c r="AJ102" s="208"/>
      <c r="AK102" s="208"/>
      <c r="AL102" s="208"/>
      <c r="AM102" s="208"/>
      <c r="AN102" s="208"/>
      <c r="AO102" s="208"/>
      <c r="AP102" s="208"/>
      <c r="AQ102" s="208"/>
      <c r="AR102" s="208"/>
      <c r="AS102" s="208"/>
      <c r="AT102" s="208"/>
      <c r="AU102" s="208"/>
      <c r="AV102" s="208"/>
      <c r="AW102" s="208"/>
      <c r="AX102" s="208"/>
      <c r="AY102" s="208"/>
      <c r="AZ102" s="208"/>
      <c r="BA102" s="208"/>
      <c r="BB102" s="208"/>
      <c r="BC102" s="208"/>
      <c r="BD102" s="208"/>
      <c r="BE102" s="208"/>
      <c r="BF102" s="208"/>
      <c r="BG102" s="208"/>
      <c r="BH102" s="208"/>
    </row>
    <row r="103" spans="36:60" ht="18.75" customHeight="1">
      <c r="AJ103" s="208"/>
      <c r="AK103" s="208"/>
      <c r="AL103" s="208"/>
      <c r="AM103" s="208"/>
      <c r="AN103" s="208"/>
      <c r="AO103" s="208"/>
      <c r="AP103" s="208"/>
      <c r="AQ103" s="208"/>
      <c r="AR103" s="208"/>
      <c r="AS103" s="208"/>
      <c r="AT103" s="208"/>
      <c r="AU103" s="208"/>
      <c r="AV103" s="208"/>
      <c r="AW103" s="208"/>
      <c r="AX103" s="208"/>
      <c r="AY103" s="208"/>
      <c r="AZ103" s="208"/>
      <c r="BA103" s="208"/>
      <c r="BB103" s="208"/>
      <c r="BC103" s="208"/>
      <c r="BD103" s="208"/>
      <c r="BE103" s="208"/>
      <c r="BF103" s="208"/>
      <c r="BG103" s="208"/>
      <c r="BH103" s="208"/>
    </row>
    <row r="104" spans="36:60" ht="18.75" customHeight="1">
      <c r="AJ104" s="208"/>
      <c r="AK104" s="208"/>
      <c r="AL104" s="208"/>
      <c r="AM104" s="208"/>
      <c r="AN104" s="208"/>
      <c r="AO104" s="208"/>
      <c r="AP104" s="208"/>
      <c r="AQ104" s="208"/>
      <c r="AR104" s="208"/>
      <c r="AS104" s="208"/>
      <c r="AT104" s="208"/>
      <c r="AU104" s="208"/>
      <c r="AV104" s="208"/>
      <c r="AW104" s="208"/>
      <c r="AX104" s="208"/>
      <c r="AY104" s="208"/>
      <c r="AZ104" s="208"/>
      <c r="BA104" s="208"/>
      <c r="BB104" s="208"/>
      <c r="BC104" s="208"/>
      <c r="BD104" s="208"/>
      <c r="BE104" s="208"/>
      <c r="BF104" s="208"/>
      <c r="BG104" s="208"/>
      <c r="BH104" s="208"/>
    </row>
    <row r="105" spans="36:60" ht="18.75" customHeight="1">
      <c r="AJ105" s="208"/>
      <c r="AK105" s="208"/>
      <c r="AL105" s="208"/>
      <c r="AM105" s="208"/>
      <c r="AN105" s="208"/>
      <c r="AO105" s="208"/>
      <c r="AP105" s="208"/>
      <c r="AQ105" s="208"/>
      <c r="AR105" s="208"/>
      <c r="AS105" s="208"/>
      <c r="AT105" s="208"/>
      <c r="AU105" s="208"/>
      <c r="AV105" s="208"/>
      <c r="AW105" s="208"/>
      <c r="AX105" s="208"/>
      <c r="AY105" s="208"/>
      <c r="AZ105" s="208"/>
      <c r="BA105" s="208"/>
      <c r="BB105" s="208"/>
      <c r="BC105" s="208"/>
      <c r="BD105" s="208"/>
      <c r="BE105" s="208"/>
      <c r="BF105" s="208"/>
      <c r="BG105" s="208"/>
      <c r="BH105" s="208"/>
    </row>
    <row r="106" spans="36:60" ht="18.75" customHeight="1">
      <c r="AJ106" s="208"/>
      <c r="AK106" s="208"/>
      <c r="AL106" s="208"/>
      <c r="AM106" s="208"/>
      <c r="AN106" s="208"/>
      <c r="AO106" s="208"/>
      <c r="AP106" s="208"/>
      <c r="AQ106" s="208"/>
      <c r="AR106" s="208"/>
      <c r="AS106" s="208"/>
      <c r="AT106" s="208"/>
      <c r="AU106" s="208"/>
      <c r="AV106" s="208"/>
      <c r="AW106" s="208"/>
      <c r="AX106" s="208"/>
      <c r="AY106" s="208"/>
      <c r="AZ106" s="208"/>
      <c r="BA106" s="208"/>
      <c r="BB106" s="208"/>
      <c r="BC106" s="208"/>
      <c r="BD106" s="208"/>
      <c r="BE106" s="208"/>
      <c r="BF106" s="208"/>
      <c r="BG106" s="208"/>
      <c r="BH106" s="208"/>
    </row>
    <row r="107" spans="36:60" ht="18.75" customHeight="1">
      <c r="AJ107" s="208"/>
      <c r="AK107" s="208"/>
      <c r="AL107" s="208"/>
      <c r="AM107" s="208"/>
      <c r="AN107" s="208"/>
      <c r="AO107" s="208"/>
      <c r="AP107" s="208"/>
      <c r="AQ107" s="208"/>
      <c r="AR107" s="208"/>
      <c r="AS107" s="208"/>
      <c r="AT107" s="208"/>
      <c r="AU107" s="208"/>
      <c r="AV107" s="208"/>
      <c r="AW107" s="208"/>
      <c r="AX107" s="208"/>
      <c r="AY107" s="208"/>
      <c r="AZ107" s="208"/>
      <c r="BA107" s="208"/>
      <c r="BB107" s="208"/>
      <c r="BC107" s="208"/>
      <c r="BD107" s="208"/>
      <c r="BE107" s="208"/>
      <c r="BF107" s="208"/>
      <c r="BG107" s="208"/>
      <c r="BH107" s="208"/>
    </row>
    <row r="108" spans="36:60" ht="18.75" customHeight="1">
      <c r="AJ108" s="208"/>
      <c r="AK108" s="208"/>
      <c r="AL108" s="208"/>
      <c r="AM108" s="208"/>
      <c r="AN108" s="208"/>
      <c r="AO108" s="208"/>
      <c r="AP108" s="208"/>
      <c r="AQ108" s="208"/>
      <c r="AR108" s="208"/>
      <c r="AS108" s="208"/>
      <c r="AT108" s="208"/>
      <c r="AU108" s="208"/>
      <c r="AV108" s="208"/>
      <c r="AW108" s="208"/>
      <c r="AX108" s="208"/>
      <c r="AY108" s="208"/>
      <c r="AZ108" s="208"/>
      <c r="BA108" s="208"/>
      <c r="BB108" s="208"/>
      <c r="BC108" s="208"/>
      <c r="BD108" s="208"/>
      <c r="BE108" s="208"/>
      <c r="BF108" s="208"/>
      <c r="BG108" s="208"/>
      <c r="BH108" s="208"/>
    </row>
    <row r="109" spans="36:60" ht="18.75" customHeight="1">
      <c r="AJ109" s="208"/>
      <c r="AK109" s="208"/>
      <c r="AL109" s="208"/>
      <c r="AM109" s="208"/>
      <c r="AN109" s="208"/>
      <c r="AO109" s="208"/>
      <c r="AP109" s="208"/>
      <c r="AQ109" s="208"/>
      <c r="AR109" s="208"/>
      <c r="AS109" s="208"/>
      <c r="AT109" s="208"/>
      <c r="AU109" s="208"/>
      <c r="AV109" s="208"/>
      <c r="AW109" s="208"/>
      <c r="AX109" s="208"/>
      <c r="AY109" s="208"/>
      <c r="AZ109" s="208"/>
      <c r="BA109" s="208"/>
      <c r="BB109" s="208"/>
      <c r="BC109" s="208"/>
      <c r="BD109" s="208"/>
      <c r="BE109" s="208"/>
      <c r="BF109" s="208"/>
      <c r="BG109" s="208"/>
      <c r="BH109" s="208"/>
    </row>
    <row r="110" spans="36:60" ht="18.75" customHeight="1">
      <c r="AJ110" s="208"/>
      <c r="AK110" s="208"/>
      <c r="AL110" s="208"/>
      <c r="AM110" s="208"/>
      <c r="AN110" s="208"/>
      <c r="AO110" s="208"/>
      <c r="AP110" s="208"/>
      <c r="AQ110" s="208"/>
      <c r="AR110" s="208"/>
      <c r="AS110" s="208"/>
      <c r="AT110" s="208"/>
      <c r="AU110" s="208"/>
      <c r="AV110" s="208"/>
      <c r="AW110" s="208"/>
      <c r="AX110" s="208"/>
      <c r="AY110" s="208"/>
      <c r="AZ110" s="208"/>
      <c r="BA110" s="208"/>
      <c r="BB110" s="208"/>
      <c r="BC110" s="208"/>
      <c r="BD110" s="208"/>
      <c r="BE110" s="208"/>
      <c r="BF110" s="208"/>
      <c r="BG110" s="208"/>
      <c r="BH110" s="208"/>
    </row>
    <row r="111" spans="36:60" ht="18.75" customHeight="1">
      <c r="AJ111" s="208"/>
      <c r="AK111" s="208"/>
      <c r="AL111" s="208"/>
      <c r="AM111" s="208"/>
      <c r="AN111" s="208"/>
      <c r="AO111" s="208"/>
      <c r="AP111" s="208"/>
      <c r="AQ111" s="208"/>
      <c r="AR111" s="208"/>
      <c r="AS111" s="208"/>
      <c r="AT111" s="208"/>
      <c r="AU111" s="208"/>
      <c r="AV111" s="208"/>
      <c r="AW111" s="208"/>
      <c r="AX111" s="208"/>
      <c r="AY111" s="208"/>
      <c r="AZ111" s="208"/>
      <c r="BA111" s="208"/>
      <c r="BB111" s="208"/>
      <c r="BC111" s="208"/>
      <c r="BD111" s="208"/>
      <c r="BE111" s="208"/>
      <c r="BF111" s="208"/>
      <c r="BG111" s="208"/>
      <c r="BH111" s="208"/>
    </row>
    <row r="112" spans="36:60" ht="18.75" customHeight="1">
      <c r="AJ112" s="208"/>
      <c r="AK112" s="208"/>
      <c r="AL112" s="208"/>
      <c r="AM112" s="208"/>
      <c r="AN112" s="208"/>
      <c r="AO112" s="208"/>
      <c r="AP112" s="208"/>
      <c r="AQ112" s="208"/>
      <c r="AR112" s="208"/>
      <c r="AS112" s="208"/>
      <c r="AT112" s="208"/>
      <c r="AU112" s="208"/>
      <c r="AV112" s="208"/>
      <c r="AW112" s="208"/>
      <c r="AX112" s="208"/>
      <c r="AY112" s="208"/>
      <c r="AZ112" s="208"/>
      <c r="BA112" s="208"/>
      <c r="BB112" s="208"/>
      <c r="BC112" s="208"/>
      <c r="BD112" s="208"/>
      <c r="BE112" s="208"/>
      <c r="BF112" s="208"/>
      <c r="BG112" s="208"/>
      <c r="BH112" s="208"/>
    </row>
    <row r="113" spans="36:60" ht="18.75" customHeight="1">
      <c r="AJ113" s="208"/>
      <c r="AK113" s="208"/>
      <c r="AL113" s="208"/>
      <c r="AM113" s="208"/>
      <c r="AN113" s="208"/>
      <c r="AO113" s="208"/>
      <c r="AP113" s="208"/>
      <c r="AQ113" s="208"/>
      <c r="AR113" s="208"/>
      <c r="AS113" s="208"/>
      <c r="AT113" s="208"/>
      <c r="AU113" s="208"/>
      <c r="AV113" s="208"/>
      <c r="AW113" s="208"/>
      <c r="AX113" s="208"/>
      <c r="AY113" s="208"/>
      <c r="AZ113" s="208"/>
      <c r="BA113" s="208"/>
      <c r="BB113" s="208"/>
      <c r="BC113" s="208"/>
      <c r="BD113" s="208"/>
      <c r="BE113" s="208"/>
      <c r="BF113" s="208"/>
      <c r="BG113" s="208"/>
      <c r="BH113" s="208"/>
    </row>
    <row r="114" spans="36:60" ht="18.75" customHeight="1">
      <c r="AJ114" s="208"/>
      <c r="AK114" s="208"/>
      <c r="AL114" s="208"/>
      <c r="AM114" s="208"/>
      <c r="AN114" s="208"/>
      <c r="AO114" s="208"/>
      <c r="AP114" s="208"/>
      <c r="AQ114" s="208"/>
      <c r="AR114" s="208"/>
      <c r="AS114" s="208"/>
      <c r="AT114" s="208"/>
      <c r="AU114" s="208"/>
      <c r="AV114" s="208"/>
      <c r="AW114" s="208"/>
      <c r="AX114" s="208"/>
      <c r="AY114" s="208"/>
      <c r="AZ114" s="208"/>
      <c r="BA114" s="208"/>
      <c r="BB114" s="208"/>
      <c r="BC114" s="208"/>
      <c r="BD114" s="208"/>
      <c r="BE114" s="208"/>
      <c r="BF114" s="208"/>
      <c r="BG114" s="208"/>
      <c r="BH114" s="208"/>
    </row>
    <row r="115" spans="36:60" ht="18.75" customHeight="1">
      <c r="AJ115" s="208"/>
      <c r="AK115" s="208"/>
      <c r="AL115" s="208"/>
      <c r="AM115" s="208"/>
      <c r="AN115" s="208"/>
      <c r="AO115" s="208"/>
      <c r="AP115" s="208"/>
      <c r="AQ115" s="208"/>
      <c r="AR115" s="208"/>
      <c r="AS115" s="208"/>
      <c r="AT115" s="208"/>
      <c r="AU115" s="208"/>
      <c r="AV115" s="208"/>
      <c r="AW115" s="208"/>
      <c r="AX115" s="208"/>
      <c r="AY115" s="208"/>
      <c r="AZ115" s="208"/>
      <c r="BA115" s="208"/>
      <c r="BB115" s="208"/>
      <c r="BC115" s="208"/>
      <c r="BD115" s="208"/>
      <c r="BE115" s="208"/>
      <c r="BF115" s="208"/>
      <c r="BG115" s="208"/>
      <c r="BH115" s="208"/>
    </row>
    <row r="116" spans="36:60" ht="18.75" customHeight="1">
      <c r="AJ116" s="208"/>
      <c r="AK116" s="208"/>
      <c r="AL116" s="208"/>
      <c r="AM116" s="208"/>
      <c r="AN116" s="208"/>
      <c r="AO116" s="208"/>
      <c r="AP116" s="208"/>
      <c r="AQ116" s="208"/>
      <c r="AR116" s="208"/>
      <c r="AS116" s="208"/>
      <c r="AT116" s="208"/>
      <c r="AU116" s="208"/>
      <c r="AV116" s="208"/>
      <c r="AW116" s="208"/>
      <c r="AX116" s="208"/>
      <c r="AY116" s="208"/>
      <c r="AZ116" s="208"/>
      <c r="BA116" s="208"/>
      <c r="BB116" s="208"/>
      <c r="BC116" s="208"/>
      <c r="BD116" s="208"/>
      <c r="BE116" s="208"/>
      <c r="BF116" s="208"/>
      <c r="BG116" s="208"/>
      <c r="BH116" s="208"/>
    </row>
    <row r="117" spans="36:60" ht="18.75" customHeight="1">
      <c r="AJ117" s="208"/>
      <c r="AK117" s="208"/>
      <c r="AL117" s="208"/>
      <c r="AM117" s="208"/>
      <c r="AN117" s="208"/>
      <c r="AO117" s="208"/>
      <c r="AP117" s="208"/>
      <c r="AQ117" s="208"/>
      <c r="AR117" s="208"/>
      <c r="AS117" s="208"/>
      <c r="AT117" s="208"/>
      <c r="AU117" s="208"/>
      <c r="AV117" s="208"/>
      <c r="AW117" s="208"/>
      <c r="AX117" s="208"/>
      <c r="AY117" s="208"/>
      <c r="AZ117" s="208"/>
      <c r="BA117" s="208"/>
      <c r="BB117" s="208"/>
      <c r="BC117" s="208"/>
      <c r="BD117" s="208"/>
      <c r="BE117" s="208"/>
      <c r="BF117" s="208"/>
      <c r="BG117" s="208"/>
      <c r="BH117" s="208"/>
    </row>
    <row r="118" spans="36:60" ht="18.75" customHeight="1">
      <c r="AJ118" s="208"/>
      <c r="AK118" s="208"/>
      <c r="AL118" s="208"/>
      <c r="AM118" s="208"/>
      <c r="AN118" s="208"/>
      <c r="AO118" s="208"/>
      <c r="AP118" s="208"/>
      <c r="AQ118" s="208"/>
      <c r="AR118" s="208"/>
      <c r="AS118" s="208"/>
      <c r="AT118" s="208"/>
      <c r="AU118" s="208"/>
      <c r="AV118" s="208"/>
      <c r="AW118" s="208"/>
      <c r="AX118" s="208"/>
      <c r="AY118" s="208"/>
      <c r="AZ118" s="208"/>
      <c r="BA118" s="208"/>
      <c r="BB118" s="208"/>
      <c r="BC118" s="208"/>
      <c r="BD118" s="208"/>
      <c r="BE118" s="208"/>
      <c r="BF118" s="208"/>
      <c r="BG118" s="208"/>
      <c r="BH118" s="208"/>
    </row>
    <row r="119" spans="36:60" ht="18.75" customHeight="1">
      <c r="AJ119" s="208"/>
      <c r="AK119" s="208"/>
      <c r="AL119" s="208"/>
      <c r="AM119" s="208"/>
      <c r="AN119" s="208"/>
      <c r="AO119" s="208"/>
      <c r="AP119" s="208"/>
      <c r="AQ119" s="208"/>
      <c r="AR119" s="208"/>
      <c r="AS119" s="208"/>
      <c r="AT119" s="208"/>
      <c r="AU119" s="208"/>
      <c r="AV119" s="208"/>
      <c r="AW119" s="208"/>
      <c r="AX119" s="208"/>
      <c r="AY119" s="208"/>
      <c r="AZ119" s="208"/>
      <c r="BA119" s="208"/>
      <c r="BB119" s="208"/>
      <c r="BC119" s="208"/>
      <c r="BD119" s="208"/>
      <c r="BE119" s="208"/>
      <c r="BF119" s="208"/>
      <c r="BG119" s="208"/>
      <c r="BH119" s="208"/>
    </row>
    <row r="120" spans="36:60" ht="18.75" customHeight="1">
      <c r="AJ120" s="208"/>
      <c r="AK120" s="208"/>
      <c r="AL120" s="208"/>
      <c r="AM120" s="208"/>
      <c r="AN120" s="208"/>
      <c r="AO120" s="208"/>
      <c r="AP120" s="208"/>
      <c r="AQ120" s="208"/>
      <c r="AR120" s="208"/>
      <c r="AS120" s="208"/>
      <c r="AT120" s="208"/>
      <c r="AU120" s="208"/>
      <c r="AV120" s="208"/>
      <c r="AW120" s="208"/>
      <c r="AX120" s="208"/>
      <c r="AY120" s="208"/>
      <c r="AZ120" s="208"/>
      <c r="BA120" s="208"/>
      <c r="BB120" s="208"/>
      <c r="BC120" s="208"/>
      <c r="BD120" s="208"/>
      <c r="BE120" s="208"/>
      <c r="BF120" s="208"/>
      <c r="BG120" s="208"/>
      <c r="BH120" s="208"/>
    </row>
    <row r="121" spans="36:60" ht="18.75" customHeight="1">
      <c r="AJ121" s="208"/>
      <c r="AK121" s="208"/>
      <c r="AL121" s="208"/>
      <c r="AM121" s="208"/>
      <c r="AN121" s="208"/>
      <c r="AO121" s="208"/>
      <c r="AP121" s="208"/>
      <c r="AQ121" s="208"/>
      <c r="AR121" s="208"/>
      <c r="AS121" s="208"/>
      <c r="AT121" s="208"/>
      <c r="AU121" s="208"/>
      <c r="AV121" s="208"/>
      <c r="AW121" s="208"/>
      <c r="AX121" s="208"/>
      <c r="AY121" s="208"/>
      <c r="AZ121" s="208"/>
      <c r="BA121" s="208"/>
      <c r="BB121" s="208"/>
      <c r="BC121" s="208"/>
      <c r="BD121" s="208"/>
      <c r="BE121" s="208"/>
      <c r="BF121" s="208"/>
      <c r="BG121" s="208"/>
      <c r="BH121" s="208"/>
    </row>
    <row r="122" spans="36:60" ht="18.75" customHeight="1">
      <c r="AW122" s="208"/>
      <c r="AX122" s="208"/>
      <c r="AY122" s="208"/>
      <c r="AZ122" s="208"/>
      <c r="BA122" s="208"/>
      <c r="BB122" s="208"/>
      <c r="BC122" s="208"/>
      <c r="BD122" s="208"/>
      <c r="BE122" s="208"/>
      <c r="BF122" s="208"/>
      <c r="BG122" s="208"/>
      <c r="BH122" s="208"/>
    </row>
    <row r="123" spans="36:60" ht="18.75" customHeight="1">
      <c r="AW123" s="208"/>
      <c r="AX123" s="208"/>
      <c r="AY123" s="208"/>
      <c r="AZ123" s="208"/>
      <c r="BA123" s="208"/>
      <c r="BB123" s="208"/>
      <c r="BC123" s="208"/>
      <c r="BD123" s="208"/>
      <c r="BE123" s="208"/>
      <c r="BF123" s="208"/>
      <c r="BG123" s="208"/>
      <c r="BH123" s="208"/>
    </row>
    <row r="124" spans="36:60" ht="18.75" customHeight="1">
      <c r="AW124" s="208"/>
      <c r="AX124" s="208"/>
      <c r="AY124" s="208"/>
      <c r="AZ124" s="208"/>
      <c r="BA124" s="208"/>
      <c r="BB124" s="208"/>
      <c r="BC124" s="208"/>
      <c r="BD124" s="208"/>
      <c r="BE124" s="208"/>
      <c r="BF124" s="208"/>
      <c r="BG124" s="208"/>
      <c r="BH124" s="208"/>
    </row>
    <row r="125" spans="36:60" ht="18.75" customHeight="1">
      <c r="AW125" s="208"/>
      <c r="AX125" s="208"/>
      <c r="AY125" s="208"/>
      <c r="AZ125" s="208"/>
      <c r="BA125" s="208"/>
      <c r="BB125" s="208"/>
      <c r="BC125" s="208"/>
      <c r="BD125" s="208"/>
      <c r="BE125" s="208"/>
      <c r="BF125" s="208"/>
      <c r="BG125" s="208"/>
      <c r="BH125" s="208"/>
    </row>
    <row r="126" spans="36:60" ht="18.75" customHeight="1">
      <c r="AW126" s="208"/>
      <c r="AX126" s="208"/>
      <c r="AY126" s="208"/>
      <c r="AZ126" s="208"/>
      <c r="BA126" s="208"/>
      <c r="BB126" s="208"/>
      <c r="BC126" s="208"/>
      <c r="BD126" s="208"/>
      <c r="BE126" s="208"/>
      <c r="BF126" s="208"/>
      <c r="BG126" s="208"/>
      <c r="BH126" s="208"/>
    </row>
    <row r="127" spans="36:60" ht="18.75" customHeight="1">
      <c r="AW127" s="208"/>
      <c r="AX127" s="208"/>
      <c r="AY127" s="208"/>
      <c r="AZ127" s="208"/>
      <c r="BA127" s="208"/>
      <c r="BB127" s="208"/>
      <c r="BC127" s="208"/>
      <c r="BD127" s="208"/>
      <c r="BE127" s="208"/>
      <c r="BF127" s="208"/>
      <c r="BG127" s="208"/>
      <c r="BH127" s="208"/>
    </row>
    <row r="128" spans="36:60" ht="18.75" customHeight="1">
      <c r="AW128" s="208"/>
      <c r="AX128" s="208"/>
      <c r="AY128" s="208"/>
      <c r="AZ128" s="208"/>
      <c r="BA128" s="208"/>
      <c r="BB128" s="208"/>
      <c r="BC128" s="208"/>
      <c r="BD128" s="208"/>
      <c r="BE128" s="208"/>
      <c r="BF128" s="208"/>
      <c r="BG128" s="208"/>
      <c r="BH128" s="208"/>
    </row>
    <row r="129" spans="49:60" ht="18.75" customHeight="1">
      <c r="AW129" s="208"/>
      <c r="AX129" s="208"/>
      <c r="AY129" s="208"/>
      <c r="AZ129" s="208"/>
      <c r="BA129" s="208"/>
      <c r="BB129" s="208"/>
      <c r="BC129" s="208"/>
      <c r="BD129" s="208"/>
      <c r="BE129" s="208"/>
      <c r="BF129" s="208"/>
      <c r="BG129" s="208"/>
      <c r="BH129" s="208"/>
    </row>
    <row r="130" spans="49:60" ht="18.75" customHeight="1">
      <c r="AW130" s="208"/>
      <c r="AX130" s="208"/>
      <c r="AY130" s="208"/>
      <c r="AZ130" s="208"/>
      <c r="BA130" s="208"/>
      <c r="BB130" s="208"/>
      <c r="BC130" s="208"/>
      <c r="BD130" s="208"/>
      <c r="BE130" s="208"/>
      <c r="BF130" s="208"/>
      <c r="BG130" s="208"/>
      <c r="BH130" s="208"/>
    </row>
    <row r="131" spans="49:60" ht="18.75" customHeight="1">
      <c r="AW131" s="208"/>
      <c r="AX131" s="208"/>
      <c r="AY131" s="208"/>
      <c r="AZ131" s="208"/>
      <c r="BA131" s="208"/>
      <c r="BB131" s="208"/>
      <c r="BC131" s="208"/>
      <c r="BD131" s="208"/>
      <c r="BE131" s="208"/>
      <c r="BF131" s="208"/>
      <c r="BG131" s="208"/>
      <c r="BH131" s="208"/>
    </row>
    <row r="132" spans="49:60" ht="18.75" customHeight="1">
      <c r="AW132" s="208"/>
      <c r="AX132" s="208"/>
      <c r="AY132" s="208"/>
      <c r="AZ132" s="208"/>
      <c r="BA132" s="208"/>
      <c r="BB132" s="208"/>
      <c r="BC132" s="208"/>
      <c r="BD132" s="208"/>
      <c r="BE132" s="208"/>
      <c r="BF132" s="208"/>
      <c r="BG132" s="208"/>
      <c r="BH132" s="208"/>
    </row>
    <row r="133" spans="49:60" ht="18.75" customHeight="1">
      <c r="AW133" s="208"/>
      <c r="AX133" s="208"/>
      <c r="AY133" s="208"/>
      <c r="AZ133" s="208"/>
      <c r="BA133" s="208"/>
      <c r="BB133" s="208"/>
      <c r="BC133" s="208"/>
      <c r="BD133" s="208"/>
      <c r="BE133" s="208"/>
      <c r="BF133" s="208"/>
      <c r="BG133" s="208"/>
      <c r="BH133" s="208"/>
    </row>
    <row r="134" spans="49:60" ht="18.75" customHeight="1">
      <c r="AW134" s="208"/>
      <c r="AX134" s="208"/>
      <c r="AY134" s="208"/>
      <c r="AZ134" s="208"/>
      <c r="BA134" s="208"/>
      <c r="BB134" s="208"/>
      <c r="BC134" s="208"/>
      <c r="BD134" s="208"/>
      <c r="BE134" s="208"/>
      <c r="BF134" s="208"/>
      <c r="BG134" s="208"/>
      <c r="BH134" s="208"/>
    </row>
  </sheetData>
  <sheetProtection algorithmName="SHA-512" hashValue="ih/ltaIbTsRpmqkXyFNfZiOzt7ihmvjzSEUS/fZskB/W1kx7zT70nW5daTVSe0cOtf0Etpm+jNWq8/aGbre6Uw==" saltValue="GakwXyx1yJXs4/rbtcG6kg==" spinCount="100000" sheet="1" objects="1" scenarios="1" selectLockedCells="1"/>
  <mergeCells count="217">
    <mergeCell ref="AY54:BC54"/>
    <mergeCell ref="BD54:BH54"/>
    <mergeCell ref="AY55:BC55"/>
    <mergeCell ref="BD55:BH55"/>
    <mergeCell ref="AY56:BC56"/>
    <mergeCell ref="BD56:BH56"/>
    <mergeCell ref="AY57:BC57"/>
    <mergeCell ref="BD57:BH57"/>
    <mergeCell ref="AY49:BC49"/>
    <mergeCell ref="BD49:BH49"/>
    <mergeCell ref="AY50:BC50"/>
    <mergeCell ref="BD50:BH50"/>
    <mergeCell ref="AY51:BC51"/>
    <mergeCell ref="BD51:BH51"/>
    <mergeCell ref="AY52:BC52"/>
    <mergeCell ref="BD52:BH52"/>
    <mergeCell ref="AY53:BC53"/>
    <mergeCell ref="BD53:BH53"/>
    <mergeCell ref="A53:I54"/>
    <mergeCell ref="AL53:AP53"/>
    <mergeCell ref="AQ53:AU53"/>
    <mergeCell ref="AL54:AP54"/>
    <mergeCell ref="AQ54:AU54"/>
    <mergeCell ref="AL48:AP48"/>
    <mergeCell ref="AQ48:AU48"/>
    <mergeCell ref="G55:Z56"/>
    <mergeCell ref="AL55:AP55"/>
    <mergeCell ref="AQ55:AU55"/>
    <mergeCell ref="AL56:AP56"/>
    <mergeCell ref="AQ56:AU56"/>
    <mergeCell ref="AL51:AP51"/>
    <mergeCell ref="AQ51:AU51"/>
    <mergeCell ref="AY48:BC48"/>
    <mergeCell ref="BD48:BH48"/>
    <mergeCell ref="AJ49:AK57"/>
    <mergeCell ref="AL49:AM50"/>
    <mergeCell ref="AN49:AP49"/>
    <mergeCell ref="AQ49:AU49"/>
    <mergeCell ref="AN50:AP50"/>
    <mergeCell ref="AQ50:AU50"/>
    <mergeCell ref="AL46:AM47"/>
    <mergeCell ref="AN46:AP46"/>
    <mergeCell ref="AQ46:AU46"/>
    <mergeCell ref="AY46:BC46"/>
    <mergeCell ref="BD46:BH46"/>
    <mergeCell ref="AN47:AP47"/>
    <mergeCell ref="AQ47:AU47"/>
    <mergeCell ref="AY47:BC47"/>
    <mergeCell ref="BD47:BH47"/>
    <mergeCell ref="AJ38:AK48"/>
    <mergeCell ref="AW51:AX57"/>
    <mergeCell ref="AL52:AP52"/>
    <mergeCell ref="AQ52:AU52"/>
    <mergeCell ref="AL57:AP57"/>
    <mergeCell ref="AQ57:AU57"/>
    <mergeCell ref="AY45:BC45"/>
    <mergeCell ref="BD45:BH45"/>
    <mergeCell ref="BD41:BH41"/>
    <mergeCell ref="AL42:AP42"/>
    <mergeCell ref="AQ42:AU42"/>
    <mergeCell ref="AY42:BC42"/>
    <mergeCell ref="BD42:BH42"/>
    <mergeCell ref="AL43:AP43"/>
    <mergeCell ref="AQ43:AU43"/>
    <mergeCell ref="AY43:BC43"/>
    <mergeCell ref="BD43:BH43"/>
    <mergeCell ref="BD38:BH38"/>
    <mergeCell ref="AN39:AP39"/>
    <mergeCell ref="AQ39:AU39"/>
    <mergeCell ref="AY39:BC39"/>
    <mergeCell ref="BD39:BH39"/>
    <mergeCell ref="AL40:AP40"/>
    <mergeCell ref="AQ40:AU40"/>
    <mergeCell ref="AY40:BC40"/>
    <mergeCell ref="BD40:BH40"/>
    <mergeCell ref="AL38:AM39"/>
    <mergeCell ref="AN38:AP38"/>
    <mergeCell ref="AQ38:AU38"/>
    <mergeCell ref="AW38:AX50"/>
    <mergeCell ref="AY38:BC38"/>
    <mergeCell ref="AL41:AP41"/>
    <mergeCell ref="AQ41:AU41"/>
    <mergeCell ref="AY41:BC41"/>
    <mergeCell ref="AL44:AM45"/>
    <mergeCell ref="AN44:AP44"/>
    <mergeCell ref="AQ44:AU44"/>
    <mergeCell ref="AY44:BC44"/>
    <mergeCell ref="BD44:BH44"/>
    <mergeCell ref="AN45:AP45"/>
    <mergeCell ref="AQ45:AU45"/>
    <mergeCell ref="AX35:BE35"/>
    <mergeCell ref="AJ36:AL36"/>
    <mergeCell ref="AM36:AU36"/>
    <mergeCell ref="AV36:AW36"/>
    <mergeCell ref="AX36:BD36"/>
    <mergeCell ref="BE36:BH36"/>
    <mergeCell ref="AL25:AQ25"/>
    <mergeCell ref="AR25:AT25"/>
    <mergeCell ref="AU25:AZ25"/>
    <mergeCell ref="AJ33:AL35"/>
    <mergeCell ref="AM33:AU33"/>
    <mergeCell ref="AV33:AW33"/>
    <mergeCell ref="AX33:BH33"/>
    <mergeCell ref="AM34:AU35"/>
    <mergeCell ref="AV34:AW34"/>
    <mergeCell ref="AX34:BF34"/>
    <mergeCell ref="AL24:AP24"/>
    <mergeCell ref="AQ24:AU24"/>
    <mergeCell ref="AV24:AZ24"/>
    <mergeCell ref="AL21:AP21"/>
    <mergeCell ref="AQ21:AU21"/>
    <mergeCell ref="AV21:AZ21"/>
    <mergeCell ref="AL22:AP22"/>
    <mergeCell ref="AQ22:AU22"/>
    <mergeCell ref="AV22:AZ22"/>
    <mergeCell ref="AL18:AM20"/>
    <mergeCell ref="AN18:AP18"/>
    <mergeCell ref="AQ18:AZ18"/>
    <mergeCell ref="AN19:AP19"/>
    <mergeCell ref="AQ19:AZ19"/>
    <mergeCell ref="AN20:AP20"/>
    <mergeCell ref="AQ20:AZ20"/>
    <mergeCell ref="AL23:AP23"/>
    <mergeCell ref="AQ23:AU23"/>
    <mergeCell ref="AV23:AZ23"/>
    <mergeCell ref="C16:F16"/>
    <mergeCell ref="G16:L16"/>
    <mergeCell ref="M16:Q16"/>
    <mergeCell ref="R16:V16"/>
    <mergeCell ref="W16:AA16"/>
    <mergeCell ref="AB16:AC16"/>
    <mergeCell ref="AD14:AE14"/>
    <mergeCell ref="AF14:AG14"/>
    <mergeCell ref="C15:F15"/>
    <mergeCell ref="G15:L15"/>
    <mergeCell ref="M15:Q15"/>
    <mergeCell ref="R15:V15"/>
    <mergeCell ref="W15:AA15"/>
    <mergeCell ref="AB15:AC15"/>
    <mergeCell ref="AD15:AE15"/>
    <mergeCell ref="AF15:AG15"/>
    <mergeCell ref="C14:F14"/>
    <mergeCell ref="G14:L14"/>
    <mergeCell ref="M14:Q14"/>
    <mergeCell ref="R14:V14"/>
    <mergeCell ref="W14:AA14"/>
    <mergeCell ref="AB14:AC14"/>
    <mergeCell ref="AD16:AE16"/>
    <mergeCell ref="AF16:AG16"/>
    <mergeCell ref="C13:F13"/>
    <mergeCell ref="G13:L13"/>
    <mergeCell ref="M13:Q13"/>
    <mergeCell ref="R13:V13"/>
    <mergeCell ref="W13:AA13"/>
    <mergeCell ref="AB13:AC13"/>
    <mergeCell ref="AD13:AE13"/>
    <mergeCell ref="AF13:AG13"/>
    <mergeCell ref="C12:F12"/>
    <mergeCell ref="G12:L12"/>
    <mergeCell ref="M12:Q12"/>
    <mergeCell ref="R12:V12"/>
    <mergeCell ref="W12:AA12"/>
    <mergeCell ref="AB12:AC12"/>
    <mergeCell ref="C11:F11"/>
    <mergeCell ref="G11:L11"/>
    <mergeCell ref="M11:Q11"/>
    <mergeCell ref="R11:V11"/>
    <mergeCell ref="W11:AA11"/>
    <mergeCell ref="AB11:AC11"/>
    <mergeCell ref="AD11:AE11"/>
    <mergeCell ref="AF11:AG11"/>
    <mergeCell ref="AD12:AE12"/>
    <mergeCell ref="AF12:AG12"/>
    <mergeCell ref="AV9:AY9"/>
    <mergeCell ref="AZ9:BC9"/>
    <mergeCell ref="C10:F10"/>
    <mergeCell ref="G10:L10"/>
    <mergeCell ref="M10:Q10"/>
    <mergeCell ref="R10:V10"/>
    <mergeCell ref="W10:AA10"/>
    <mergeCell ref="AB10:AC10"/>
    <mergeCell ref="AD10:AE10"/>
    <mergeCell ref="AF10:AG10"/>
    <mergeCell ref="C8:F8"/>
    <mergeCell ref="G8:L8"/>
    <mergeCell ref="M8:Q8"/>
    <mergeCell ref="R8:V8"/>
    <mergeCell ref="W8:AA8"/>
    <mergeCell ref="AB8:AC8"/>
    <mergeCell ref="AZ8:BC8"/>
    <mergeCell ref="C9:F9"/>
    <mergeCell ref="G9:L9"/>
    <mergeCell ref="M9:Q9"/>
    <mergeCell ref="R9:V9"/>
    <mergeCell ref="W9:AA9"/>
    <mergeCell ref="AB9:AC9"/>
    <mergeCell ref="AD9:AE9"/>
    <mergeCell ref="AF9:AG9"/>
    <mergeCell ref="AJ9:AM9"/>
    <mergeCell ref="AD8:AE8"/>
    <mergeCell ref="AF8:AG8"/>
    <mergeCell ref="AJ8:AM8"/>
    <mergeCell ref="AN8:AQ8"/>
    <mergeCell ref="AR8:AU8"/>
    <mergeCell ref="AV8:AY8"/>
    <mergeCell ref="AN9:AQ9"/>
    <mergeCell ref="AR9:AU9"/>
    <mergeCell ref="B1:C2"/>
    <mergeCell ref="D1:O2"/>
    <mergeCell ref="AJ4:AK7"/>
    <mergeCell ref="AL4:AL7"/>
    <mergeCell ref="AM4:AT7"/>
    <mergeCell ref="AU4:AU7"/>
    <mergeCell ref="AV4:BC4"/>
    <mergeCell ref="C5:I5"/>
    <mergeCell ref="AV5:BC5"/>
    <mergeCell ref="AV6:BC7"/>
  </mergeCells>
  <phoneticPr fontId="2"/>
  <dataValidations count="5">
    <dataValidation type="list" allowBlank="1" showInputMessage="1" showErrorMessage="1" error="加入期間を選択してください。" sqref="C5:I5" xr:uid="{00000000-0002-0000-0100-000000000000}">
      <formula1>#REF!</formula1>
    </dataValidation>
    <dataValidation type="list" allowBlank="1" showInputMessage="1" showErrorMessage="1" error="年齢区分を選択してください。" sqref="G9:L16" xr:uid="{00000000-0002-0000-0100-000001000000}">
      <formula1>age</formula1>
    </dataValidation>
    <dataValidation type="list" allowBlank="1" showInputMessage="1" showErrorMessage="1" error="選択してください。" sqref="AB9:AG16" xr:uid="{00000000-0002-0000-0100-000002000000}">
      <formula1>"●"</formula1>
    </dataValidation>
    <dataValidation type="whole" allowBlank="1" showInputMessage="1" showErrorMessage="1" sqref="M9:V16" xr:uid="{00000000-0002-0000-0100-000003000000}">
      <formula1>0</formula1>
      <formula2>999999999</formula2>
    </dataValidation>
    <dataValidation type="whole" allowBlank="1" showInputMessage="1" showErrorMessage="1" sqref="W9:AA16" xr:uid="{00000000-0002-0000-0100-000004000000}">
      <formula1>-999999999</formula1>
      <formula2>999999999</formula2>
    </dataValidation>
  </dataValidations>
  <pageMargins left="0.70866141732283472" right="0.70866141732283472" top="0.74803149606299213" bottom="0.74803149606299213" header="0.31496062992125984" footer="0.31496062992125984"/>
  <pageSetup paperSize="9" scale="3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195</vt:i4>
      </vt:variant>
    </vt:vector>
  </HeadingPairs>
  <TitlesOfParts>
    <vt:vector size="197" baseType="lpstr">
      <vt:lpstr>試算シート</vt:lpstr>
      <vt:lpstr>入力方法（入力例）</vt:lpstr>
      <vt:lpstr>'入力方法（入力例）'!age</vt:lpstr>
      <vt:lpstr>age</vt:lpstr>
      <vt:lpstr>'入力方法（入力例）'!age_0</vt:lpstr>
      <vt:lpstr>age_0</vt:lpstr>
      <vt:lpstr>age_1</vt:lpstr>
      <vt:lpstr>'入力方法（入力例）'!age_2</vt:lpstr>
      <vt:lpstr>age_2</vt:lpstr>
      <vt:lpstr>'入力方法（入力例）'!age_3</vt:lpstr>
      <vt:lpstr>age_3</vt:lpstr>
      <vt:lpstr>age_4</vt:lpstr>
      <vt:lpstr>'入力方法（入力例）'!ir_byo</vt:lpstr>
      <vt:lpstr>ir_byo</vt:lpstr>
      <vt:lpstr>'入力方法（入力例）'!ir_gnd</vt:lpstr>
      <vt:lpstr>ir_gnd</vt:lpstr>
      <vt:lpstr>'入力方法（入力例）'!ir_kin</vt:lpstr>
      <vt:lpstr>ir_kin</vt:lpstr>
      <vt:lpstr>'入力方法（入力例）'!ir_syt</vt:lpstr>
      <vt:lpstr>ir_syt</vt:lpstr>
      <vt:lpstr>'入力方法（入力例）'!kanyu</vt:lpstr>
      <vt:lpstr>kanyu</vt:lpstr>
      <vt:lpstr>'入力方法（入力例）'!kg_byo</vt:lpstr>
      <vt:lpstr>kg_byo</vt:lpstr>
      <vt:lpstr>'入力方法（入力例）'!kg_gnd</vt:lpstr>
      <vt:lpstr>kg_gnd</vt:lpstr>
      <vt:lpstr>'入力方法（入力例）'!kg_kin</vt:lpstr>
      <vt:lpstr>kg_kin</vt:lpstr>
      <vt:lpstr>'入力方法（入力例）'!kg_syt</vt:lpstr>
      <vt:lpstr>kg_syt</vt:lpstr>
      <vt:lpstr>'入力方法（入力例）'!kgn</vt:lpstr>
      <vt:lpstr>kgn</vt:lpstr>
      <vt:lpstr>'入力方法（入力例）'!kiso_0</vt:lpstr>
      <vt:lpstr>kiso_0</vt:lpstr>
      <vt:lpstr>'入力方法（入力例）'!kiso_1</vt:lpstr>
      <vt:lpstr>kiso_1</vt:lpstr>
      <vt:lpstr>'入力方法（入力例）'!kiso_2</vt:lpstr>
      <vt:lpstr>kiso_2</vt:lpstr>
      <vt:lpstr>'入力方法（入力例）'!kiso_3</vt:lpstr>
      <vt:lpstr>kiso_3</vt:lpstr>
      <vt:lpstr>kj_0</vt:lpstr>
      <vt:lpstr>'入力方法（入力例）'!kj_1</vt:lpstr>
      <vt:lpstr>kj_1</vt:lpstr>
      <vt:lpstr>'入力方法（入力例）'!kj_10</vt:lpstr>
      <vt:lpstr>kj_10</vt:lpstr>
      <vt:lpstr>'入力方法（入力例）'!kj_2</vt:lpstr>
      <vt:lpstr>kj_2</vt:lpstr>
      <vt:lpstr>'入力方法（入力例）'!kj_3</vt:lpstr>
      <vt:lpstr>kj_3</vt:lpstr>
      <vt:lpstr>'入力方法（入力例）'!kj_4</vt:lpstr>
      <vt:lpstr>kj_4</vt:lpstr>
      <vt:lpstr>'入力方法（入力例）'!kj_5</vt:lpstr>
      <vt:lpstr>kj_5</vt:lpstr>
      <vt:lpstr>'入力方法（入力例）'!kj_6</vt:lpstr>
      <vt:lpstr>kj_6</vt:lpstr>
      <vt:lpstr>'入力方法（入力例）'!kj_7</vt:lpstr>
      <vt:lpstr>kj_7</vt:lpstr>
      <vt:lpstr>'入力方法（入力例）'!kj_8</vt:lpstr>
      <vt:lpstr>kj_8</vt:lpstr>
      <vt:lpstr>'入力方法（入力例）'!kj_9</vt:lpstr>
      <vt:lpstr>kj_9</vt:lpstr>
      <vt:lpstr>'入力方法（入力例）'!kr_6</vt:lpstr>
      <vt:lpstr>kr_6</vt:lpstr>
      <vt:lpstr>'入力方法（入力例）'!kr_7</vt:lpstr>
      <vt:lpstr>kr_7</vt:lpstr>
      <vt:lpstr>'入力方法（入力例）'!kr_8</vt:lpstr>
      <vt:lpstr>kr_8</vt:lpstr>
      <vt:lpstr>'入力方法（入力例）'!kr_9</vt:lpstr>
      <vt:lpstr>kr_9</vt:lpstr>
      <vt:lpstr>'入力方法（入力例）'!ks_0</vt:lpstr>
      <vt:lpstr>ks_0</vt:lpstr>
      <vt:lpstr>'入力方法（入力例）'!ks_1</vt:lpstr>
      <vt:lpstr>ks_1</vt:lpstr>
      <vt:lpstr>'入力方法（入力例）'!ks_10</vt:lpstr>
      <vt:lpstr>ks_10</vt:lpstr>
      <vt:lpstr>'入力方法（入力例）'!ks_2</vt:lpstr>
      <vt:lpstr>ks_2</vt:lpstr>
      <vt:lpstr>'入力方法（入力例）'!ks_3</vt:lpstr>
      <vt:lpstr>ks_3</vt:lpstr>
      <vt:lpstr>'入力方法（入力例）'!ks_4</vt:lpstr>
      <vt:lpstr>ks_4</vt:lpstr>
      <vt:lpstr>'入力方法（入力例）'!ks_5</vt:lpstr>
      <vt:lpstr>ks_5</vt:lpstr>
      <vt:lpstr>'入力方法（入力例）'!ks_6</vt:lpstr>
      <vt:lpstr>ks_6</vt:lpstr>
      <vt:lpstr>'入力方法（入力例）'!ks_7</vt:lpstr>
      <vt:lpstr>ks_7</vt:lpstr>
      <vt:lpstr>'入力方法（入力例）'!ks_8</vt:lpstr>
      <vt:lpstr>ks_8</vt:lpstr>
      <vt:lpstr>'入力方法（入力例）'!ks_9</vt:lpstr>
      <vt:lpstr>ks_9</vt:lpstr>
      <vt:lpstr>'入力方法（入力例）'!ks_kj_0</vt:lpstr>
      <vt:lpstr>ks_kj_0</vt:lpstr>
      <vt:lpstr>'入力方法（入力例）'!ks_kj_1</vt:lpstr>
      <vt:lpstr>ks_kj_1</vt:lpstr>
      <vt:lpstr>'入力方法（入力例）'!ks_kj_2</vt:lpstr>
      <vt:lpstr>ks_kj_2</vt:lpstr>
      <vt:lpstr>ks_kj_3</vt:lpstr>
      <vt:lpstr>'入力方法（入力例）'!nk1_64_0</vt:lpstr>
      <vt:lpstr>nk1_64_0</vt:lpstr>
      <vt:lpstr>'入力方法（入力例）'!nk1_64_1</vt:lpstr>
      <vt:lpstr>nk1_64_1</vt:lpstr>
      <vt:lpstr>'入力方法（入力例）'!nk1_64_2</vt:lpstr>
      <vt:lpstr>nk1_64_2</vt:lpstr>
      <vt:lpstr>'入力方法（入力例）'!nk1_64_3</vt:lpstr>
      <vt:lpstr>nk1_64_3</vt:lpstr>
      <vt:lpstr>'入力方法（入力例）'!nk1_64_4</vt:lpstr>
      <vt:lpstr>nk1_64_4</vt:lpstr>
      <vt:lpstr>'入力方法（入力例）'!nk1_65_0</vt:lpstr>
      <vt:lpstr>nk1_65_0</vt:lpstr>
      <vt:lpstr>'入力方法（入力例）'!nk1_65_1</vt:lpstr>
      <vt:lpstr>nk1_65_1</vt:lpstr>
      <vt:lpstr>'入力方法（入力例）'!nk1_65_2</vt:lpstr>
      <vt:lpstr>nk1_65_2</vt:lpstr>
      <vt:lpstr>'入力方法（入力例）'!nk1_65_3</vt:lpstr>
      <vt:lpstr>nk1_65_3</vt:lpstr>
      <vt:lpstr>'入力方法（入力例）'!nk1_65_4</vt:lpstr>
      <vt:lpstr>nk1_65_4</vt:lpstr>
      <vt:lpstr>'入力方法（入力例）'!nk2_64_0</vt:lpstr>
      <vt:lpstr>nk2_64_0</vt:lpstr>
      <vt:lpstr>'入力方法（入力例）'!nk2_64_1</vt:lpstr>
      <vt:lpstr>nk2_64_1</vt:lpstr>
      <vt:lpstr>'入力方法（入力例）'!nk2_64_2</vt:lpstr>
      <vt:lpstr>nk2_64_2</vt:lpstr>
      <vt:lpstr>'入力方法（入力例）'!nk2_64_3</vt:lpstr>
      <vt:lpstr>nk2_64_3</vt:lpstr>
      <vt:lpstr>'入力方法（入力例）'!nk2_64_4</vt:lpstr>
      <vt:lpstr>nk2_64_4</vt:lpstr>
      <vt:lpstr>'入力方法（入力例）'!nk2_65_0</vt:lpstr>
      <vt:lpstr>nk2_65_0</vt:lpstr>
      <vt:lpstr>'入力方法（入力例）'!nk2_65_1</vt:lpstr>
      <vt:lpstr>nk2_65_1</vt:lpstr>
      <vt:lpstr>'入力方法（入力例）'!nk2_65_2</vt:lpstr>
      <vt:lpstr>nk2_65_2</vt:lpstr>
      <vt:lpstr>'入力方法（入力例）'!nk2_65_3</vt:lpstr>
      <vt:lpstr>nk2_65_3</vt:lpstr>
      <vt:lpstr>'入力方法（入力例）'!nk2_65_4</vt:lpstr>
      <vt:lpstr>nk2_65_4</vt:lpstr>
      <vt:lpstr>'入力方法（入力例）'!nk3_64_0</vt:lpstr>
      <vt:lpstr>nk3_64_0</vt:lpstr>
      <vt:lpstr>'入力方法（入力例）'!nk3_64_1</vt:lpstr>
      <vt:lpstr>nk3_64_1</vt:lpstr>
      <vt:lpstr>'入力方法（入力例）'!nk3_64_2</vt:lpstr>
      <vt:lpstr>nk3_64_2</vt:lpstr>
      <vt:lpstr>'入力方法（入力例）'!nk3_64_3</vt:lpstr>
      <vt:lpstr>nk3_64_3</vt:lpstr>
      <vt:lpstr>'入力方法（入力例）'!nk3_64_4</vt:lpstr>
      <vt:lpstr>nk3_64_4</vt:lpstr>
      <vt:lpstr>'入力方法（入力例）'!nk3_65_0</vt:lpstr>
      <vt:lpstr>nk3_65_0</vt:lpstr>
      <vt:lpstr>'入力方法（入力例）'!nk3_65_1</vt:lpstr>
      <vt:lpstr>nk3_65_1</vt:lpstr>
      <vt:lpstr>'入力方法（入力例）'!nk3_65_2</vt:lpstr>
      <vt:lpstr>nk3_65_2</vt:lpstr>
      <vt:lpstr>'入力方法（入力例）'!nk3_65_3</vt:lpstr>
      <vt:lpstr>nk3_65_3</vt:lpstr>
      <vt:lpstr>'入力方法（入力例）'!nk3_65_4</vt:lpstr>
      <vt:lpstr>nk3_65_4</vt:lpstr>
      <vt:lpstr>'入力方法（入力例）'!nr_64_1</vt:lpstr>
      <vt:lpstr>nr_64_1</vt:lpstr>
      <vt:lpstr>'入力方法（入力例）'!nr_64_2</vt:lpstr>
      <vt:lpstr>nr_64_2</vt:lpstr>
      <vt:lpstr>'入力方法（入力例）'!nr_64_3</vt:lpstr>
      <vt:lpstr>nr_64_3</vt:lpstr>
      <vt:lpstr>'入力方法（入力例）'!nr_65_1</vt:lpstr>
      <vt:lpstr>nr_65_1</vt:lpstr>
      <vt:lpstr>'入力方法（入力例）'!nr_65_2</vt:lpstr>
      <vt:lpstr>nr_65_2</vt:lpstr>
      <vt:lpstr>'入力方法（入力例）'!nr_65_3</vt:lpstr>
      <vt:lpstr>nr_65_3</vt:lpstr>
      <vt:lpstr>ns_64_0</vt:lpstr>
      <vt:lpstr>'入力方法（入力例）'!ns_64_1</vt:lpstr>
      <vt:lpstr>ns_64_1</vt:lpstr>
      <vt:lpstr>'入力方法（入力例）'!ns_64_2</vt:lpstr>
      <vt:lpstr>ns_64_2</vt:lpstr>
      <vt:lpstr>'入力方法（入力例）'!ns_64_3</vt:lpstr>
      <vt:lpstr>ns_64_3</vt:lpstr>
      <vt:lpstr>'入力方法（入力例）'!ns_64_4</vt:lpstr>
      <vt:lpstr>ns_64_4</vt:lpstr>
      <vt:lpstr>ns_65_0</vt:lpstr>
      <vt:lpstr>'入力方法（入力例）'!ns_65_1</vt:lpstr>
      <vt:lpstr>ns_65_1</vt:lpstr>
      <vt:lpstr>'入力方法（入力例）'!ns_65_2</vt:lpstr>
      <vt:lpstr>ns_65_2</vt:lpstr>
      <vt:lpstr>'入力方法（入力例）'!ns_65_3</vt:lpstr>
      <vt:lpstr>ns_65_3</vt:lpstr>
      <vt:lpstr>'入力方法（入力例）'!ns_65_4</vt:lpstr>
      <vt:lpstr>ns_65_4</vt:lpstr>
      <vt:lpstr>試算シート!Print_Area</vt:lpstr>
      <vt:lpstr>'入力方法（入力例）'!si_byo</vt:lpstr>
      <vt:lpstr>si_byo</vt:lpstr>
      <vt:lpstr>'入力方法（入力例）'!si_gnd</vt:lpstr>
      <vt:lpstr>si_gnd</vt:lpstr>
      <vt:lpstr>'入力方法（入力例）'!si_kin</vt:lpstr>
      <vt:lpstr>si_kin</vt:lpstr>
      <vt:lpstr>'入力方法（入力例）'!si_syt</vt:lpstr>
      <vt:lpstr>si_syt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hoken000n</dc:creator>
  <cp:lastModifiedBy>中嶋 崇</cp:lastModifiedBy>
  <cp:lastPrinted>2023-04-06T08:17:31Z</cp:lastPrinted>
  <dcterms:created xsi:type="dcterms:W3CDTF">2021-02-15T06:57:06Z</dcterms:created>
  <dcterms:modified xsi:type="dcterms:W3CDTF">2024-03-05T06:33:25Z</dcterms:modified>
</cp:coreProperties>
</file>