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v0183\個人$\38517\公告関係\2021000283\"/>
    </mc:Choice>
  </mc:AlternateContent>
  <bookViews>
    <workbookView xWindow="4110" yWindow="15" windowWidth="7770" windowHeight="6465" tabRatio="874"/>
  </bookViews>
  <sheets>
    <sheet name="表紙" sheetId="19" r:id="rId1"/>
    <sheet name="内訳" sheetId="21" r:id="rId2"/>
    <sheet name="設計書(大内）控" sheetId="43" state="hidden" r:id="rId3"/>
    <sheet name="機器搬入費" sheetId="50" state="hidden" r:id="rId4"/>
    <sheet name="機器搬出費 " sheetId="51" state="hidden" r:id="rId5"/>
    <sheet name="撤去費" sheetId="48" state="hidden" r:id="rId6"/>
    <sheet name="塗装" sheetId="4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localSheetId="4" hidden="1">[1]見積比較!#REF!</definedName>
    <definedName name="_Fill" localSheetId="2" hidden="1">[1]見積比較!#REF!</definedName>
    <definedName name="_Fill" hidden="1">[1]見積比較!#REF!</definedName>
    <definedName name="\s" localSheetId="4">#REF!</definedName>
    <definedName name="\s">#REF!</definedName>
    <definedName name="\w" localSheetId="4">#REF!</definedName>
    <definedName name="\w">#REF!</definedName>
    <definedName name="\x" localSheetId="4">#REF!</definedName>
    <definedName name="\x">#REF!</definedName>
    <definedName name="A" localSheetId="4">#REF!</definedName>
    <definedName name="A">#REF!</definedName>
    <definedName name="B" localSheetId="4">#REF!</definedName>
    <definedName name="B">#REF!</definedName>
    <definedName name="hhh">[2]単価表!$E$28:$M$42</definedName>
    <definedName name="_xlnm.Print_Area" localSheetId="4">'機器搬出費 '!$A$1:$Q$55</definedName>
    <definedName name="_xlnm.Print_Area" localSheetId="3">機器搬入費!$A$1:$Q$55</definedName>
    <definedName name="_xlnm.Print_Area" localSheetId="2">'設計書(大内）控'!$A$1:$Q$471</definedName>
    <definedName name="_xlnm.Print_Area" localSheetId="5">撤去費!$A$1:$R$46</definedName>
    <definedName name="_xlnm.Print_Area" localSheetId="6">塗装!$B$2:$O$27</definedName>
    <definedName name="_xlnm.Print_Area" localSheetId="1">内訳!$A$1:$Q$183</definedName>
    <definedName name="_xlnm.Print_Area" localSheetId="0">表紙!$A$1:$K$44</definedName>
    <definedName name="Print_Area_MI" localSheetId="4">#REF!</definedName>
    <definedName name="Print_Area_MI" localSheetId="6">#REF!</definedName>
    <definedName name="Print_Area_MI">#REF!</definedName>
    <definedName name="_xlnm.Print_Titles" localSheetId="2">'設計書(大内）控'!$1:$3</definedName>
    <definedName name="_xlnm.Print_Titles" localSheetId="6">塗装!$1:$1</definedName>
    <definedName name="_xlnm.Print_Titles" localSheetId="1">内訳!$1:$3</definedName>
    <definedName name="あ１" localSheetId="4">#REF!</definedName>
    <definedName name="あ１">#REF!</definedName>
    <definedName name="コア抜" localSheetId="4">#REF!</definedName>
    <definedName name="コア抜" localSheetId="6">#REF!</definedName>
    <definedName name="コア抜">#REF!</definedName>
    <definedName name="係数">[3]初期入力!$C$7:$E$17</definedName>
    <definedName name="建設工事コード">表紙!#REF!</definedName>
    <definedName name="見積比較換気">'[4]代価表 '!$Z$2</definedName>
    <definedName name="見積比較表">'[1]代価表 '!$Z$2</definedName>
    <definedName name="見比衛生" localSheetId="4">'[5]代価表 '!#REF!</definedName>
    <definedName name="見比衛生" localSheetId="2">'[5]代価表 '!#REF!</definedName>
    <definedName name="見比衛生">'[5]代価表 '!#REF!</definedName>
    <definedName name="見比衛生2" localSheetId="4">'[6]代価表 '!#REF!</definedName>
    <definedName name="見比衛生2" localSheetId="2">'[6]代価表 '!#REF!</definedName>
    <definedName name="見比衛生2">'[6]代価表 '!#REF!</definedName>
    <definedName name="手ﾊﾂﾘ" localSheetId="4">#REF!</definedName>
    <definedName name="手ﾊﾂﾘ" localSheetId="6">#REF!</definedName>
    <definedName name="手ﾊﾂﾘ">#REF!</definedName>
    <definedName name="単位" localSheetId="4">内訳!#REF!</definedName>
    <definedName name="単位" localSheetId="2">'設計書(大内）控'!#REF!</definedName>
    <definedName name="単位">内訳!#REF!</definedName>
    <definedName name="塗" localSheetId="4">#REF!</definedName>
    <definedName name="塗" localSheetId="6">#REF!</definedName>
    <definedName name="塗">#REF!</definedName>
    <definedName name="土">表紙!#REF!</definedName>
    <definedName name="土木一式工事">表紙!#REF!</definedName>
    <definedName name="内訳書" localSheetId="2">'設計書(大内）控'!$Z$17:$Z$31</definedName>
    <definedName name="内訳書">内訳!#REF!</definedName>
    <definedName name="保温" localSheetId="4">#REF!</definedName>
    <definedName name="保温" localSheetId="6">#REF!</definedName>
    <definedName name="保温">#REF!</definedName>
    <definedName name="保温A">[2]単価表!$O$4:$R$116</definedName>
    <definedName name="労務単価" localSheetId="4">#REF!</definedName>
    <definedName name="労務単価" localSheetId="6">#REF!</definedName>
    <definedName name="労務単価">#REF!</definedName>
    <definedName name="労務費" localSheetId="4">#REF!</definedName>
    <definedName name="労務費" localSheetId="6">#REF!</definedName>
    <definedName name="労務費">#REF!</definedName>
  </definedNames>
  <calcPr calcId="162913"/>
</workbook>
</file>

<file path=xl/calcChain.xml><?xml version="1.0" encoding="utf-8"?>
<calcChain xmlns="http://schemas.openxmlformats.org/spreadsheetml/2006/main">
  <c r="G53" i="50" l="1"/>
  <c r="K47" i="50"/>
  <c r="G47" i="50"/>
  <c r="M47" i="50"/>
  <c r="A149" i="21"/>
  <c r="B149" i="21"/>
  <c r="G77" i="21"/>
  <c r="B77" i="21"/>
  <c r="G76" i="21"/>
  <c r="G41" i="21"/>
  <c r="G40" i="21"/>
  <c r="M45" i="51" l="1"/>
  <c r="F31" i="51"/>
  <c r="F35" i="50"/>
  <c r="F33" i="50"/>
  <c r="F31" i="50"/>
  <c r="F29" i="50"/>
  <c r="P9" i="48" l="1"/>
  <c r="H46" i="48"/>
  <c r="K53" i="51" l="1"/>
  <c r="I53" i="51"/>
  <c r="M51" i="51"/>
  <c r="Q51" i="51" s="1"/>
  <c r="Q52" i="51" s="1"/>
  <c r="K50" i="51"/>
  <c r="I50" i="51"/>
  <c r="M48" i="51"/>
  <c r="Q48" i="51" s="1"/>
  <c r="Q49" i="51" s="1"/>
  <c r="K47" i="51"/>
  <c r="I47" i="51"/>
  <c r="Q45" i="51"/>
  <c r="Q46" i="51" s="1"/>
  <c r="F33" i="51"/>
  <c r="K31" i="51"/>
  <c r="M29" i="51"/>
  <c r="F29" i="51"/>
  <c r="O25" i="51"/>
  <c r="F25" i="51" s="1"/>
  <c r="M23" i="51"/>
  <c r="F23" i="51"/>
  <c r="K19" i="51"/>
  <c r="F19" i="51"/>
  <c r="P17" i="51"/>
  <c r="K16" i="51"/>
  <c r="K17" i="51" s="1"/>
  <c r="F17" i="51" s="1"/>
  <c r="F15" i="51"/>
  <c r="K13" i="51"/>
  <c r="F13" i="51" s="1"/>
  <c r="M51" i="50"/>
  <c r="Q51" i="50" s="1"/>
  <c r="Q52" i="50" s="1"/>
  <c r="I53" i="50"/>
  <c r="K53" i="50"/>
  <c r="K50" i="50"/>
  <c r="I50" i="50"/>
  <c r="M48" i="50"/>
  <c r="Q48" i="50" s="1"/>
  <c r="Q49" i="50" s="1"/>
  <c r="I47" i="50"/>
  <c r="M45" i="50"/>
  <c r="Q45" i="50" s="1"/>
  <c r="Q46" i="50" s="1"/>
  <c r="K31" i="50"/>
  <c r="F19" i="50"/>
  <c r="K19" i="50"/>
  <c r="M29" i="50"/>
  <c r="M23" i="50"/>
  <c r="F23" i="50" s="1"/>
  <c r="F17" i="50"/>
  <c r="K17" i="50"/>
  <c r="K16" i="50"/>
  <c r="F15" i="50"/>
  <c r="K13" i="50"/>
  <c r="F13" i="50" s="1"/>
  <c r="O35" i="51" l="1"/>
  <c r="F35" i="51" s="1"/>
  <c r="F27" i="51" s="1"/>
  <c r="M21" i="51" s="1"/>
  <c r="F21" i="51" s="1"/>
  <c r="F11" i="51" s="1"/>
  <c r="O25" i="50"/>
  <c r="F25" i="50" s="1"/>
  <c r="P17" i="50"/>
  <c r="P37" i="48"/>
  <c r="R9" i="48"/>
  <c r="G9" i="48"/>
  <c r="H9" i="48" s="1"/>
  <c r="P11" i="48"/>
  <c r="R11" i="48" s="1"/>
  <c r="G11" i="48" s="1"/>
  <c r="H11" i="48" s="1"/>
  <c r="P13" i="48"/>
  <c r="R13" i="48" s="1"/>
  <c r="P15" i="48"/>
  <c r="R15" i="48"/>
  <c r="P17" i="48"/>
  <c r="R17" i="48" s="1"/>
  <c r="P19" i="48"/>
  <c r="G19" i="48" s="1"/>
  <c r="H19" i="48" s="1"/>
  <c r="R19" i="48"/>
  <c r="P21" i="48"/>
  <c r="R21" i="48" s="1"/>
  <c r="P23" i="48"/>
  <c r="R23" i="48" s="1"/>
  <c r="G23" i="48" s="1"/>
  <c r="H23" i="48" s="1"/>
  <c r="P25" i="48"/>
  <c r="R25" i="48" s="1"/>
  <c r="P27" i="48"/>
  <c r="R27" i="48" s="1"/>
  <c r="P29" i="48"/>
  <c r="R29" i="48" s="1"/>
  <c r="P31" i="48"/>
  <c r="R31" i="48"/>
  <c r="P33" i="48"/>
  <c r="R33" i="48" s="1"/>
  <c r="P35" i="48"/>
  <c r="R35" i="48" s="1"/>
  <c r="G35" i="48" s="1"/>
  <c r="H35" i="48" s="1"/>
  <c r="R37" i="48"/>
  <c r="G37" i="48"/>
  <c r="H37" i="48" s="1"/>
  <c r="P39" i="48"/>
  <c r="R39" i="48"/>
  <c r="G39" i="48"/>
  <c r="H39" i="48" s="1"/>
  <c r="E10" i="45"/>
  <c r="O25" i="45"/>
  <c r="M25" i="45"/>
  <c r="K25" i="45"/>
  <c r="I25" i="45"/>
  <c r="G25" i="45"/>
  <c r="D24" i="45"/>
  <c r="E24" i="45" s="1"/>
  <c r="M24" i="45" s="1"/>
  <c r="D23" i="45"/>
  <c r="E23" i="45" s="1"/>
  <c r="K23" i="45" s="1"/>
  <c r="D22" i="45"/>
  <c r="E22" i="45" s="1"/>
  <c r="D21" i="45"/>
  <c r="E21" i="45" s="1"/>
  <c r="D20" i="45"/>
  <c r="E20" i="45" s="1"/>
  <c r="D19" i="45"/>
  <c r="E19" i="45" s="1"/>
  <c r="D18" i="45"/>
  <c r="E18" i="45" s="1"/>
  <c r="I18" i="45" s="1"/>
  <c r="D17" i="45"/>
  <c r="E17" i="45" s="1"/>
  <c r="D16" i="45"/>
  <c r="E16" i="45" s="1"/>
  <c r="D15" i="45"/>
  <c r="E15" i="45" s="1"/>
  <c r="I15" i="45" s="1"/>
  <c r="D14" i="45"/>
  <c r="E14" i="45" s="1"/>
  <c r="M14" i="45" s="1"/>
  <c r="D13" i="45"/>
  <c r="E13" i="45" s="1"/>
  <c r="D12" i="45"/>
  <c r="E12" i="45" s="1"/>
  <c r="E11" i="45"/>
  <c r="G11" i="45" s="1"/>
  <c r="K11" i="45"/>
  <c r="O6" i="45"/>
  <c r="G345" i="43"/>
  <c r="M11" i="45"/>
  <c r="O11" i="45"/>
  <c r="O10" i="45"/>
  <c r="M10" i="45"/>
  <c r="K10" i="45"/>
  <c r="I10" i="45"/>
  <c r="O21" i="45"/>
  <c r="I11" i="45"/>
  <c r="B1" i="43"/>
  <c r="N5" i="43"/>
  <c r="W14" i="43"/>
  <c r="W25" i="43"/>
  <c r="G40" i="43"/>
  <c r="G41" i="43"/>
  <c r="G52" i="43"/>
  <c r="G53" i="43"/>
  <c r="G54" i="43"/>
  <c r="G55" i="43"/>
  <c r="G56" i="43"/>
  <c r="G57" i="43"/>
  <c r="G58" i="43"/>
  <c r="G59" i="43"/>
  <c r="G60" i="43"/>
  <c r="G61" i="43"/>
  <c r="G62" i="43"/>
  <c r="G63" i="43"/>
  <c r="G64" i="43"/>
  <c r="G65" i="43"/>
  <c r="G66" i="43"/>
  <c r="G67" i="43"/>
  <c r="G68" i="43"/>
  <c r="G69" i="43"/>
  <c r="G70" i="43"/>
  <c r="G71" i="43"/>
  <c r="G76" i="43"/>
  <c r="G77" i="43"/>
  <c r="B79" i="43"/>
  <c r="G88" i="43"/>
  <c r="G89" i="43"/>
  <c r="G90" i="43"/>
  <c r="G91" i="43"/>
  <c r="G92" i="43"/>
  <c r="G93" i="43"/>
  <c r="G94" i="43"/>
  <c r="G95" i="43"/>
  <c r="S95" i="43"/>
  <c r="G96" i="43"/>
  <c r="G97" i="43"/>
  <c r="S97" i="43"/>
  <c r="G98" i="43"/>
  <c r="G99" i="43"/>
  <c r="G100" i="43"/>
  <c r="G101" i="43"/>
  <c r="G102" i="43"/>
  <c r="G103" i="43"/>
  <c r="G104" i="43"/>
  <c r="G105" i="43"/>
  <c r="G106" i="43"/>
  <c r="G107" i="43"/>
  <c r="G112" i="43"/>
  <c r="B113" i="43"/>
  <c r="G113" i="43"/>
  <c r="G115" i="43"/>
  <c r="G145" i="43" s="1"/>
  <c r="G117" i="43"/>
  <c r="G119" i="43"/>
  <c r="G121" i="43"/>
  <c r="G123" i="43"/>
  <c r="G128" i="43"/>
  <c r="G129" i="43"/>
  <c r="S129" i="43"/>
  <c r="G130" i="43"/>
  <c r="G131" i="43"/>
  <c r="S131" i="43"/>
  <c r="G132" i="43"/>
  <c r="G133" i="43"/>
  <c r="S133" i="43"/>
  <c r="G134" i="43"/>
  <c r="G135" i="43"/>
  <c r="G136" i="43"/>
  <c r="G137" i="43"/>
  <c r="G138" i="43"/>
  <c r="G139" i="43"/>
  <c r="G140" i="43"/>
  <c r="G141" i="43"/>
  <c r="G142" i="43"/>
  <c r="G143" i="43"/>
  <c r="G148" i="43"/>
  <c r="G149" i="43"/>
  <c r="G151" i="43"/>
  <c r="S155" i="43" s="1"/>
  <c r="S159" i="43" s="1"/>
  <c r="G153" i="43"/>
  <c r="G155" i="43"/>
  <c r="G157" i="43"/>
  <c r="S157" i="43"/>
  <c r="G160" i="43"/>
  <c r="G162" i="43"/>
  <c r="G163" i="43"/>
  <c r="G167" i="43"/>
  <c r="G170" i="43"/>
  <c r="G172" i="43"/>
  <c r="G173" i="43"/>
  <c r="G174" i="43"/>
  <c r="G176" i="43"/>
  <c r="G178" i="43"/>
  <c r="G179" i="43"/>
  <c r="G180" i="43"/>
  <c r="G184" i="43"/>
  <c r="G185" i="43"/>
  <c r="G191" i="43"/>
  <c r="G196" i="43"/>
  <c r="G198" i="43"/>
  <c r="G253" i="43" s="1"/>
  <c r="G83" i="43" s="1"/>
  <c r="S101" i="43" s="1"/>
  <c r="G203" i="43"/>
  <c r="G205" i="43"/>
  <c r="G208" i="43"/>
  <c r="G209" i="43"/>
  <c r="G210" i="43"/>
  <c r="G211" i="43"/>
  <c r="G212" i="43"/>
  <c r="G214" i="43"/>
  <c r="G217" i="43"/>
  <c r="G219" i="43"/>
  <c r="G220" i="43"/>
  <c r="G221" i="43"/>
  <c r="G223" i="43"/>
  <c r="G225" i="43"/>
  <c r="G227" i="43"/>
  <c r="G229" i="43"/>
  <c r="G231" i="43"/>
  <c r="G232" i="43"/>
  <c r="G233" i="43"/>
  <c r="G234" i="43"/>
  <c r="G237" i="43"/>
  <c r="G241" i="43"/>
  <c r="G244" i="43"/>
  <c r="G245" i="43"/>
  <c r="G246" i="43"/>
  <c r="G247" i="43"/>
  <c r="G256" i="43"/>
  <c r="G257" i="43"/>
  <c r="G265" i="43"/>
  <c r="G292" i="43"/>
  <c r="G293" i="43"/>
  <c r="G297" i="43"/>
  <c r="G325" i="43"/>
  <c r="G259" i="43" s="1"/>
  <c r="G289" i="43" s="1"/>
  <c r="G45" i="43" s="1"/>
  <c r="G328" i="43"/>
  <c r="G329" i="43"/>
  <c r="G333" i="43"/>
  <c r="G337" i="43"/>
  <c r="G339" i="43"/>
  <c r="G343" i="43"/>
  <c r="G349" i="43"/>
  <c r="G351" i="43"/>
  <c r="G397" i="43"/>
  <c r="G261" i="43" s="1"/>
  <c r="G357" i="43"/>
  <c r="G361" i="43"/>
  <c r="G363" i="43"/>
  <c r="G433" i="43"/>
  <c r="G469" i="43"/>
  <c r="B1" i="21"/>
  <c r="K19" i="45" l="1"/>
  <c r="I19" i="45"/>
  <c r="I16" i="45"/>
  <c r="K16" i="45"/>
  <c r="I22" i="45"/>
  <c r="O22" i="45"/>
  <c r="M22" i="45"/>
  <c r="K22" i="45"/>
  <c r="O13" i="45"/>
  <c r="M13" i="45"/>
  <c r="K13" i="45"/>
  <c r="I13" i="45"/>
  <c r="K20" i="45"/>
  <c r="I20" i="45"/>
  <c r="G20" i="45"/>
  <c r="M20" i="45"/>
  <c r="O20" i="45"/>
  <c r="M16" i="45"/>
  <c r="G19" i="45"/>
  <c r="M19" i="45"/>
  <c r="M23" i="45"/>
  <c r="I23" i="45"/>
  <c r="O16" i="45"/>
  <c r="O19" i="45"/>
  <c r="G16" i="45"/>
  <c r="G22" i="45"/>
  <c r="O23" i="45"/>
  <c r="G23" i="45"/>
  <c r="G50" i="51"/>
  <c r="M50" i="51" s="1"/>
  <c r="O50" i="51" s="1"/>
  <c r="G47" i="51"/>
  <c r="M47" i="51" s="1"/>
  <c r="O47" i="51" s="1"/>
  <c r="G53" i="51"/>
  <c r="M53" i="51" s="1"/>
  <c r="O53" i="51" s="1"/>
  <c r="I14" i="45"/>
  <c r="G14" i="45"/>
  <c r="O14" i="45"/>
  <c r="K14" i="45"/>
  <c r="G31" i="48"/>
  <c r="H31" i="48" s="1"/>
  <c r="K15" i="45"/>
  <c r="G15" i="45"/>
  <c r="M15" i="45"/>
  <c r="O15" i="45"/>
  <c r="O24" i="45"/>
  <c r="K24" i="45"/>
  <c r="I24" i="45"/>
  <c r="G24" i="45"/>
  <c r="G21" i="45"/>
  <c r="M21" i="45"/>
  <c r="K21" i="45"/>
  <c r="I21" i="45"/>
  <c r="M17" i="45"/>
  <c r="K17" i="45"/>
  <c r="I17" i="45"/>
  <c r="G17" i="45"/>
  <c r="O17" i="45"/>
  <c r="G15" i="48"/>
  <c r="H15" i="48" s="1"/>
  <c r="S125" i="43"/>
  <c r="S127" i="43"/>
  <c r="G79" i="43"/>
  <c r="I12" i="45"/>
  <c r="O12" i="45"/>
  <c r="M12" i="45"/>
  <c r="K12" i="45"/>
  <c r="O18" i="45"/>
  <c r="M18" i="45"/>
  <c r="K18" i="45"/>
  <c r="G18" i="45"/>
  <c r="G27" i="48"/>
  <c r="H27" i="48" s="1"/>
  <c r="G33" i="48"/>
  <c r="H33" i="48" s="1"/>
  <c r="G17" i="48"/>
  <c r="H17" i="48" s="1"/>
  <c r="G181" i="43"/>
  <c r="G81" i="43" s="1"/>
  <c r="G25" i="48"/>
  <c r="H25" i="48" s="1"/>
  <c r="G21" i="48"/>
  <c r="H21" i="48" s="1"/>
  <c r="G29" i="48"/>
  <c r="H29" i="48" s="1"/>
  <c r="G13" i="48"/>
  <c r="H13" i="48" s="1"/>
  <c r="K26" i="45" l="1"/>
  <c r="K27" i="45" s="1"/>
  <c r="O26" i="45"/>
  <c r="O27" i="45" s="1"/>
  <c r="O54" i="51"/>
  <c r="E2" i="51" s="1"/>
  <c r="M26" i="45"/>
  <c r="M27" i="45" s="1"/>
  <c r="I26" i="45"/>
  <c r="I27" i="45" s="1"/>
  <c r="S99" i="43"/>
  <c r="G109" i="43"/>
  <c r="S93" i="43"/>
  <c r="G26" i="45"/>
  <c r="G27" i="45" s="1"/>
  <c r="G43" i="43" l="1"/>
  <c r="G73" i="43" s="1"/>
  <c r="S89" i="43"/>
  <c r="H5" i="43" l="1"/>
  <c r="S91" i="43"/>
  <c r="G5" i="43" l="1"/>
  <c r="H9" i="43"/>
  <c r="X7" i="43" l="1"/>
  <c r="W7" i="43" s="1"/>
  <c r="X13" i="43"/>
  <c r="W13" i="43" s="1"/>
  <c r="X8" i="43" l="1"/>
  <c r="W8" i="43" s="1"/>
  <c r="X12" i="43" l="1"/>
  <c r="W12" i="43" s="1"/>
  <c r="X11" i="43"/>
  <c r="W11" i="43" s="1"/>
  <c r="X9" i="43"/>
  <c r="W9" i="43" s="1"/>
  <c r="X10" i="43"/>
  <c r="W10" i="43" s="1"/>
  <c r="G9" i="43" l="1"/>
  <c r="G15" i="43" s="1"/>
  <c r="H19" i="43" s="1"/>
  <c r="X17" i="43" l="1"/>
  <c r="X23" i="43" l="1"/>
  <c r="W23" i="43" s="1"/>
  <c r="X18" i="43"/>
  <c r="W18" i="43" s="1"/>
  <c r="X24" i="43"/>
  <c r="W24" i="43" s="1"/>
  <c r="W17" i="43"/>
  <c r="X19" i="43" l="1"/>
  <c r="W19" i="43" s="1"/>
  <c r="X21" i="43"/>
  <c r="W21" i="43" s="1"/>
  <c r="X20" i="43" l="1"/>
  <c r="W20" i="43" s="1"/>
  <c r="X22" i="43"/>
  <c r="W22" i="43" s="1"/>
  <c r="G19" i="43" l="1"/>
  <c r="G25" i="43" s="1"/>
  <c r="X28" i="43" l="1"/>
  <c r="W28" i="43" s="1"/>
  <c r="X31" i="43"/>
  <c r="W31" i="43" s="1"/>
  <c r="X30" i="43"/>
  <c r="W30" i="43" s="1"/>
  <c r="X29" i="43"/>
  <c r="W29" i="43" s="1"/>
  <c r="G29" i="43" l="1"/>
  <c r="G33" i="43" s="1"/>
  <c r="G37" i="43" l="1"/>
  <c r="G39" i="43" s="1"/>
  <c r="O35" i="50"/>
  <c r="F27" i="50" s="1"/>
  <c r="M21" i="50" s="1"/>
  <c r="F21" i="50" s="1"/>
  <c r="F11" i="50" s="1"/>
  <c r="M53" i="50" l="1"/>
  <c r="O53" i="50" s="1"/>
  <c r="O47" i="50"/>
  <c r="G50" i="50"/>
  <c r="M50" i="50" s="1"/>
  <c r="O50" i="50" s="1"/>
  <c r="O54" i="50" l="1"/>
  <c r="E2" i="50" s="1"/>
</calcChain>
</file>

<file path=xl/comments1.xml><?xml version="1.0" encoding="utf-8"?>
<comments xmlns="http://schemas.openxmlformats.org/spreadsheetml/2006/main">
  <authors>
    <author>admin</author>
    <author>建築ｙ</author>
  </authors>
  <commentList>
    <comment ref="B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不必要な時は項目ごと削除してください。
</t>
        </r>
      </text>
    </comment>
    <comment ref="G11" authorId="1" shapeId="0">
      <text>
        <r>
          <rPr>
            <sz val="10"/>
            <color indexed="81"/>
            <rFont val="ＭＳ Ｐゴシック"/>
            <family val="3"/>
            <charset val="128"/>
          </rPr>
          <t>積上げの全てを計上するには一部を変更すること</t>
        </r>
      </text>
    </comment>
    <comment ref="B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不必要な時は項目ごと削除してください。
</t>
        </r>
      </text>
    </comment>
  </commentList>
</comments>
</file>

<file path=xl/sharedStrings.xml><?xml version="1.0" encoding="utf-8"?>
<sst xmlns="http://schemas.openxmlformats.org/spreadsheetml/2006/main" count="1054" uniqueCount="517">
  <si>
    <t>名　　称</t>
    <rPh sb="0" eb="1">
      <t>メイ</t>
    </rPh>
    <rPh sb="3" eb="4">
      <t>ショウ</t>
    </rPh>
    <phoneticPr fontId="2"/>
  </si>
  <si>
    <t>数    量</t>
    <rPh sb="0" eb="1">
      <t>カズ</t>
    </rPh>
    <rPh sb="5" eb="6">
      <t>リョウ</t>
    </rPh>
    <phoneticPr fontId="2"/>
  </si>
  <si>
    <t>備　　　考</t>
    <rPh sb="0" eb="1">
      <t>ソナエ</t>
    </rPh>
    <rPh sb="4" eb="5">
      <t>コウ</t>
    </rPh>
    <phoneticPr fontId="2"/>
  </si>
  <si>
    <t>摘　　　　要</t>
    <rPh sb="0" eb="1">
      <t>テキ</t>
    </rPh>
    <rPh sb="5" eb="6">
      <t>ヨウ</t>
    </rPh>
    <phoneticPr fontId="2"/>
  </si>
  <si>
    <t>用途</t>
    <rPh sb="0" eb="1">
      <t>ヨウ</t>
    </rPh>
    <rPh sb="1" eb="2">
      <t>ト</t>
    </rPh>
    <phoneticPr fontId="2"/>
  </si>
  <si>
    <t>工　 事   名</t>
    <rPh sb="0" eb="1">
      <t>コウ</t>
    </rPh>
    <rPh sb="3" eb="4">
      <t>コト</t>
    </rPh>
    <rPh sb="7" eb="8">
      <t>メイ</t>
    </rPh>
    <phoneticPr fontId="2"/>
  </si>
  <si>
    <t>工       費</t>
    <rPh sb="0" eb="1">
      <t>コウ</t>
    </rPh>
    <rPh sb="8" eb="9">
      <t>ヒ</t>
    </rPh>
    <phoneticPr fontId="2"/>
  </si>
  <si>
    <t>施 工 地 名</t>
    <rPh sb="0" eb="1">
      <t>シ</t>
    </rPh>
    <rPh sb="2" eb="3">
      <t>コウ</t>
    </rPh>
    <rPh sb="4" eb="5">
      <t>チ</t>
    </rPh>
    <rPh sb="6" eb="7">
      <t>メイ</t>
    </rPh>
    <phoneticPr fontId="2"/>
  </si>
  <si>
    <t>工       期</t>
    <rPh sb="0" eb="1">
      <t>コウ</t>
    </rPh>
    <rPh sb="8" eb="9">
      <t>キ</t>
    </rPh>
    <phoneticPr fontId="2"/>
  </si>
  <si>
    <t>工　　事　　の　　大　　要</t>
    <rPh sb="0" eb="1">
      <t>コウ</t>
    </rPh>
    <rPh sb="3" eb="4">
      <t>コト</t>
    </rPh>
    <rPh sb="9" eb="10">
      <t>ダイ</t>
    </rPh>
    <rPh sb="12" eb="13">
      <t>ヨウ</t>
    </rPh>
    <phoneticPr fontId="2"/>
  </si>
  <si>
    <t>設　計</t>
    <rPh sb="0" eb="1">
      <t>セツ</t>
    </rPh>
    <rPh sb="2" eb="3">
      <t>ケイ</t>
    </rPh>
    <phoneticPr fontId="2"/>
  </si>
  <si>
    <t>業　種</t>
    <rPh sb="0" eb="1">
      <t>ギョウ</t>
    </rPh>
    <rPh sb="2" eb="3">
      <t>タネ</t>
    </rPh>
    <phoneticPr fontId="2"/>
  </si>
  <si>
    <t>検　算</t>
    <rPh sb="0" eb="1">
      <t>ケン</t>
    </rPh>
    <rPh sb="2" eb="3">
      <t>サン</t>
    </rPh>
    <phoneticPr fontId="2"/>
  </si>
  <si>
    <t>業種コード</t>
    <rPh sb="0" eb="2">
      <t>ギョウシュ</t>
    </rPh>
    <phoneticPr fontId="2"/>
  </si>
  <si>
    <t>工事価格</t>
    <rPh sb="0" eb="2">
      <t>コウジ</t>
    </rPh>
    <rPh sb="2" eb="4">
      <t>カカク</t>
    </rPh>
    <phoneticPr fontId="2"/>
  </si>
  <si>
    <t>金    額</t>
    <rPh sb="0" eb="1">
      <t>キン</t>
    </rPh>
    <rPh sb="5" eb="6">
      <t>ガク</t>
    </rPh>
    <phoneticPr fontId="2"/>
  </si>
  <si>
    <t>単位</t>
    <rPh sb="0" eb="2">
      <t>タンイ</t>
    </rPh>
    <phoneticPr fontId="2"/>
  </si>
  <si>
    <t>式</t>
    <rPh sb="0" eb="1">
      <t>シキ</t>
    </rPh>
    <phoneticPr fontId="2"/>
  </si>
  <si>
    <t>直接工事費</t>
    <rPh sb="0" eb="2">
      <t>チョクセツ</t>
    </rPh>
    <rPh sb="2" eb="5">
      <t>コウジヒ</t>
    </rPh>
    <phoneticPr fontId="2"/>
  </si>
  <si>
    <t>一般管理費</t>
    <rPh sb="0" eb="2">
      <t>イッパン</t>
    </rPh>
    <rPh sb="2" eb="5">
      <t>カンリヒ</t>
    </rPh>
    <phoneticPr fontId="2"/>
  </si>
  <si>
    <t>純工事費</t>
    <rPh sb="0" eb="1">
      <t>ジュン</t>
    </rPh>
    <rPh sb="1" eb="4">
      <t>コウジヒ</t>
    </rPh>
    <phoneticPr fontId="2"/>
  </si>
  <si>
    <t>現場経費立</t>
    <rPh sb="0" eb="2">
      <t>ゲンバ</t>
    </rPh>
    <rPh sb="2" eb="4">
      <t>ケイヒ</t>
    </rPh>
    <rPh sb="4" eb="5">
      <t>リツ</t>
    </rPh>
    <phoneticPr fontId="2"/>
  </si>
  <si>
    <t>電気工事</t>
    <rPh sb="0" eb="2">
      <t>デンキ</t>
    </rPh>
    <rPh sb="2" eb="4">
      <t>コウジ</t>
    </rPh>
    <phoneticPr fontId="2"/>
  </si>
  <si>
    <t>電</t>
    <rPh sb="0" eb="1">
      <t>デン</t>
    </rPh>
    <phoneticPr fontId="2"/>
  </si>
  <si>
    <t>地内</t>
    <rPh sb="0" eb="1">
      <t>チ</t>
    </rPh>
    <rPh sb="1" eb="2">
      <t>ナイ</t>
    </rPh>
    <phoneticPr fontId="2"/>
  </si>
  <si>
    <t>ヶ所</t>
    <rPh sb="1" eb="2">
      <t>ショ</t>
    </rPh>
    <phoneticPr fontId="2"/>
  </si>
  <si>
    <t>個</t>
    <rPh sb="0" eb="1">
      <t>コ</t>
    </rPh>
    <phoneticPr fontId="2"/>
  </si>
  <si>
    <t>ｍ</t>
    <phoneticPr fontId="2"/>
  </si>
  <si>
    <t>本</t>
    <rPh sb="0" eb="1">
      <t>ホン</t>
    </rPh>
    <phoneticPr fontId="2"/>
  </si>
  <si>
    <t>回</t>
    <rPh sb="0" eb="1">
      <t>カイ</t>
    </rPh>
    <phoneticPr fontId="2"/>
  </si>
  <si>
    <t>台</t>
    <rPh sb="0" eb="1">
      <t>ダイ</t>
    </rPh>
    <phoneticPr fontId="2"/>
  </si>
  <si>
    <t>組</t>
    <rPh sb="0" eb="1">
      <t>クミ</t>
    </rPh>
    <phoneticPr fontId="2"/>
  </si>
  <si>
    <t>人工</t>
    <rPh sb="0" eb="1">
      <t>ニン</t>
    </rPh>
    <rPh sb="1" eb="2">
      <t>コウ</t>
    </rPh>
    <phoneticPr fontId="2"/>
  </si>
  <si>
    <t>人</t>
    <rPh sb="0" eb="1">
      <t>ヒト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</si>
  <si>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</si>
  <si>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</si>
  <si>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入力</t>
    <rPh sb="0" eb="2">
      <t>ニュウリョク</t>
    </rPh>
    <phoneticPr fontId="2"/>
  </si>
  <si>
    <t>kg</t>
    <phoneticPr fontId="2"/>
  </si>
  <si>
    <t>ｔ</t>
    <phoneticPr fontId="2"/>
  </si>
  <si>
    <t>その他</t>
    <rPh sb="2" eb="3">
      <t>タ</t>
    </rPh>
    <phoneticPr fontId="2"/>
  </si>
  <si>
    <t>伊賀市</t>
    <rPh sb="0" eb="3">
      <t>イガ</t>
    </rPh>
    <phoneticPr fontId="2"/>
  </si>
  <si>
    <t>見積</t>
    <rPh sb="0" eb="2">
      <t>ミツ</t>
    </rPh>
    <phoneticPr fontId="2"/>
  </si>
  <si>
    <t>代価表</t>
    <rPh sb="0" eb="2">
      <t>ダイカ</t>
    </rPh>
    <rPh sb="2" eb="3">
      <t>ヒョウ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</si>
  <si>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</si>
  <si>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</si>
  <si>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工事原価</t>
    <rPh sb="0" eb="2">
      <t>コウジ</t>
    </rPh>
    <rPh sb="2" eb="4">
      <t>ゲンカ</t>
    </rPh>
    <phoneticPr fontId="2"/>
  </si>
  <si>
    <t>共通仮設費</t>
    <rPh sb="0" eb="2">
      <t>キョウツウ</t>
    </rPh>
    <rPh sb="2" eb="5">
      <t>カセツヒ</t>
    </rPh>
    <phoneticPr fontId="14"/>
  </si>
  <si>
    <t>現場経費</t>
    <rPh sb="0" eb="2">
      <t>ゲンバ</t>
    </rPh>
    <rPh sb="2" eb="4">
      <t>ケイヒ</t>
    </rPh>
    <phoneticPr fontId="14"/>
  </si>
  <si>
    <t>一般管理費</t>
    <rPh sb="0" eb="2">
      <t>イッパン</t>
    </rPh>
    <rPh sb="2" eb="5">
      <t>カンリヒ</t>
    </rPh>
    <phoneticPr fontId="14"/>
  </si>
  <si>
    <t>新営建築工事</t>
    <rPh sb="0" eb="1">
      <t>アタラシ</t>
    </rPh>
    <rPh sb="1" eb="2">
      <t>エイ</t>
    </rPh>
    <rPh sb="2" eb="4">
      <t>ケンチク</t>
    </rPh>
    <rPh sb="4" eb="6">
      <t>コウジ</t>
    </rPh>
    <phoneticPr fontId="14"/>
  </si>
  <si>
    <t>改修建築工事</t>
    <rPh sb="0" eb="2">
      <t>カイシュウ</t>
    </rPh>
    <rPh sb="2" eb="4">
      <t>ケンチク</t>
    </rPh>
    <rPh sb="4" eb="6">
      <t>コウジ</t>
    </rPh>
    <phoneticPr fontId="14"/>
  </si>
  <si>
    <t>新営電気設備工事</t>
    <rPh sb="0" eb="1">
      <t>アタラシ</t>
    </rPh>
    <rPh sb="1" eb="2">
      <t>エイ</t>
    </rPh>
    <rPh sb="2" eb="4">
      <t>デンキ</t>
    </rPh>
    <rPh sb="4" eb="6">
      <t>セツビ</t>
    </rPh>
    <rPh sb="6" eb="8">
      <t>コウジ</t>
    </rPh>
    <phoneticPr fontId="14"/>
  </si>
  <si>
    <t>改修電気設備工事</t>
    <rPh sb="0" eb="2">
      <t>カイシュウ</t>
    </rPh>
    <rPh sb="2" eb="4">
      <t>デンキ</t>
    </rPh>
    <rPh sb="4" eb="6">
      <t>セツビ</t>
    </rPh>
    <rPh sb="6" eb="8">
      <t>コウジ</t>
    </rPh>
    <phoneticPr fontId="14"/>
  </si>
  <si>
    <t>新営機械設備工事</t>
    <rPh sb="0" eb="1">
      <t>アタラシ</t>
    </rPh>
    <rPh sb="1" eb="2">
      <t>エイ</t>
    </rPh>
    <rPh sb="2" eb="4">
      <t>キカイ</t>
    </rPh>
    <rPh sb="4" eb="6">
      <t>セツビ</t>
    </rPh>
    <rPh sb="6" eb="8">
      <t>コウジ</t>
    </rPh>
    <phoneticPr fontId="14"/>
  </si>
  <si>
    <t>改修機械設備工事</t>
    <rPh sb="0" eb="2">
      <t>カイシュウ</t>
    </rPh>
    <rPh sb="2" eb="4">
      <t>キカイ</t>
    </rPh>
    <rPh sb="4" eb="6">
      <t>セツビ</t>
    </rPh>
    <rPh sb="6" eb="8">
      <t>コウジ</t>
    </rPh>
    <phoneticPr fontId="14"/>
  </si>
  <si>
    <t>昇降機設備工事</t>
    <rPh sb="0" eb="3">
      <t>ショウコウキ</t>
    </rPh>
    <rPh sb="3" eb="5">
      <t>セツビ</t>
    </rPh>
    <rPh sb="5" eb="7">
      <t>コウジ</t>
    </rPh>
    <phoneticPr fontId="14"/>
  </si>
  <si>
    <t>機械設備工事</t>
    <rPh sb="0" eb="2">
      <t>キカイ</t>
    </rPh>
    <rPh sb="2" eb="4">
      <t>セツビ</t>
    </rPh>
    <rPh sb="4" eb="6">
      <t>コウジ</t>
    </rPh>
    <phoneticPr fontId="14"/>
  </si>
  <si>
    <t>建築工事</t>
    <rPh sb="0" eb="2">
      <t>ケンチク</t>
    </rPh>
    <rPh sb="2" eb="4">
      <t>コウジ</t>
    </rPh>
    <phoneticPr fontId="14"/>
  </si>
  <si>
    <t>電気設備工事</t>
    <rPh sb="0" eb="2">
      <t>デンキ</t>
    </rPh>
    <rPh sb="2" eb="4">
      <t>セツビ</t>
    </rPh>
    <rPh sb="4" eb="6">
      <t>コウジ</t>
    </rPh>
    <phoneticPr fontId="14"/>
  </si>
  <si>
    <t>昇降機設備工事</t>
    <rPh sb="0" eb="2">
      <t>ショウコウ</t>
    </rPh>
    <rPh sb="2" eb="3">
      <t>キ</t>
    </rPh>
    <rPh sb="3" eb="5">
      <t>セツビ</t>
    </rPh>
    <rPh sb="5" eb="7">
      <t>コウジ</t>
    </rPh>
    <phoneticPr fontId="14"/>
  </si>
  <si>
    <t>前金補正</t>
    <rPh sb="0" eb="2">
      <t>マエキン</t>
    </rPh>
    <rPh sb="2" eb="4">
      <t>ホセイ</t>
    </rPh>
    <phoneticPr fontId="2"/>
  </si>
  <si>
    <t>コード</t>
    <phoneticPr fontId="2"/>
  </si>
  <si>
    <t>５以下</t>
    <rPh sb="1" eb="3">
      <t>イカ</t>
    </rPh>
    <phoneticPr fontId="2"/>
  </si>
  <si>
    <t>%</t>
    <phoneticPr fontId="14"/>
  </si>
  <si>
    <t>％</t>
    <phoneticPr fontId="2"/>
  </si>
  <si>
    <t>平成20年度までの経費</t>
    <rPh sb="0" eb="2">
      <t>ヘイセイ</t>
    </rPh>
    <rPh sb="4" eb="6">
      <t>ネンド</t>
    </rPh>
    <rPh sb="9" eb="11">
      <t>ケイヒ</t>
    </rPh>
    <phoneticPr fontId="2"/>
  </si>
  <si>
    <t>解体工事</t>
    <rPh sb="0" eb="2">
      <t>カイタイ</t>
    </rPh>
    <rPh sb="2" eb="4">
      <t>コウジ</t>
    </rPh>
    <phoneticPr fontId="2"/>
  </si>
  <si>
    <t>平成21年度からの経費</t>
    <rPh sb="0" eb="2">
      <t>ヘイセイ</t>
    </rPh>
    <rPh sb="4" eb="6">
      <t>ネンド</t>
    </rPh>
    <rPh sb="9" eb="11">
      <t>ケイヒ</t>
    </rPh>
    <phoneticPr fontId="2"/>
  </si>
  <si>
    <t>その他工事</t>
    <rPh sb="2" eb="3">
      <t>タ</t>
    </rPh>
    <rPh sb="3" eb="5">
      <t>コウジ</t>
    </rPh>
    <phoneticPr fontId="2"/>
  </si>
  <si>
    <t>５を超え15以下</t>
    <rPh sb="2" eb="3">
      <t>コ</t>
    </rPh>
    <rPh sb="6" eb="8">
      <t>イカ</t>
    </rPh>
    <phoneticPr fontId="2"/>
  </si>
  <si>
    <t>15を超え25以下</t>
    <rPh sb="3" eb="4">
      <t>コ</t>
    </rPh>
    <rPh sb="7" eb="9">
      <t>イカ</t>
    </rPh>
    <phoneticPr fontId="2"/>
  </si>
  <si>
    <t>25を超え35以下</t>
    <rPh sb="3" eb="4">
      <t>コ</t>
    </rPh>
    <rPh sb="7" eb="9">
      <t>イカ</t>
    </rPh>
    <phoneticPr fontId="2"/>
  </si>
  <si>
    <t>計</t>
    <rPh sb="0" eb="1">
      <t>ケイ</t>
    </rPh>
    <phoneticPr fontId="2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</si>
  <si>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2"/>
  </si>
  <si>
    <t>現場管理費率</t>
    <rPh sb="0" eb="2">
      <t>ゲンバ</t>
    </rPh>
    <rPh sb="2" eb="4">
      <t>カンリ</t>
    </rPh>
    <rPh sb="4" eb="5">
      <t>ヒ</t>
    </rPh>
    <rPh sb="5" eb="6">
      <t>リツ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</si>
  <si>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</si>
  <si>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発生材処分費共</t>
    <rPh sb="0" eb="2">
      <t>ハッセイ</t>
    </rPh>
    <rPh sb="2" eb="3">
      <t>ザイ</t>
    </rPh>
    <rPh sb="3" eb="5">
      <t>ショブン</t>
    </rPh>
    <rPh sb="5" eb="6">
      <t>ヒ</t>
    </rPh>
    <rPh sb="6" eb="7">
      <t>トモ</t>
    </rPh>
    <phoneticPr fontId="2"/>
  </si>
  <si>
    <t>率対象分</t>
    <rPh sb="0" eb="1">
      <t>リツ</t>
    </rPh>
    <rPh sb="1" eb="3">
      <t>タイショウ</t>
    </rPh>
    <rPh sb="3" eb="4">
      <t>ブン</t>
    </rPh>
    <phoneticPr fontId="2"/>
  </si>
  <si>
    <t>(直接工事費+廃材処分費)</t>
    <rPh sb="1" eb="2">
      <t>チョク</t>
    </rPh>
    <rPh sb="2" eb="3">
      <t>セツ</t>
    </rPh>
    <rPh sb="3" eb="5">
      <t>コウジ</t>
    </rPh>
    <rPh sb="5" eb="6">
      <t>ヒ</t>
    </rPh>
    <rPh sb="7" eb="9">
      <t>ハイザイ</t>
    </rPh>
    <rPh sb="9" eb="11">
      <t>ショブン</t>
    </rPh>
    <rPh sb="11" eb="12">
      <t>ヒ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</si>
  <si>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</si>
  <si>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工事費計</t>
    <rPh sb="0" eb="2">
      <t>コウジ</t>
    </rPh>
    <rPh sb="2" eb="3">
      <t>ヒ</t>
    </rPh>
    <rPh sb="3" eb="4">
      <t>ケイ</t>
    </rPh>
    <phoneticPr fontId="2"/>
  </si>
  <si>
    <t>ｍｍ</t>
    <phoneticPr fontId="2"/>
  </si>
  <si>
    <t>ｍ2</t>
    <phoneticPr fontId="2"/>
  </si>
  <si>
    <t>ｍ3</t>
    <phoneticPr fontId="2"/>
  </si>
  <si>
    <t>空ｍ3</t>
    <rPh sb="0" eb="1">
      <t>ソラ</t>
    </rPh>
    <phoneticPr fontId="2"/>
  </si>
  <si>
    <t>空ｍ2</t>
    <rPh sb="0" eb="1">
      <t>ソラ</t>
    </rPh>
    <phoneticPr fontId="2"/>
  </si>
  <si>
    <t>架ｍ2</t>
    <rPh sb="0" eb="1">
      <t>カ</t>
    </rPh>
    <phoneticPr fontId="2"/>
  </si>
  <si>
    <t>式</t>
    <rPh sb="0" eb="1">
      <t>シk</t>
    </rPh>
    <phoneticPr fontId="2"/>
  </si>
  <si>
    <t>処分費</t>
    <rPh sb="0" eb="2">
      <t>ショブン</t>
    </rPh>
    <rPh sb="2" eb="3">
      <t>ヒ</t>
    </rPh>
    <phoneticPr fontId="2"/>
  </si>
  <si>
    <t>単    価</t>
    <phoneticPr fontId="2"/>
  </si>
  <si>
    <t>Ａ</t>
    <phoneticPr fontId="2"/>
  </si>
  <si>
    <t>+</t>
    <phoneticPr fontId="2"/>
  </si>
  <si>
    <t>Ｂ</t>
    <phoneticPr fontId="2"/>
  </si>
  <si>
    <t>Ｃ</t>
    <phoneticPr fontId="2"/>
  </si>
  <si>
    <t>Ｄ</t>
    <phoneticPr fontId="2"/>
  </si>
  <si>
    <t>自由入力欄</t>
    <rPh sb="0" eb="2">
      <t>ジユウ</t>
    </rPh>
    <rPh sb="2" eb="4">
      <t>ニュウリョク</t>
    </rPh>
    <rPh sb="4" eb="5">
      <t>ラン</t>
    </rPh>
    <phoneticPr fontId="2"/>
  </si>
  <si>
    <t>コストP</t>
    <phoneticPr fontId="2"/>
  </si>
  <si>
    <t>物価　Ｐ</t>
    <rPh sb="0" eb="2">
      <t>ブッカ</t>
    </rPh>
    <phoneticPr fontId="2"/>
  </si>
  <si>
    <t>積算　Ｐ</t>
    <rPh sb="0" eb="2">
      <t>セキサン</t>
    </rPh>
    <phoneticPr fontId="2"/>
  </si>
  <si>
    <t>施単　Ｐ</t>
    <rPh sb="0" eb="1">
      <t>シ</t>
    </rPh>
    <rPh sb="1" eb="2">
      <t>タン</t>
    </rPh>
    <phoneticPr fontId="2"/>
  </si>
  <si>
    <t>積算基準Ｐ</t>
    <rPh sb="0" eb="2">
      <t>セキサン</t>
    </rPh>
    <rPh sb="2" eb="4">
      <t>キジュン</t>
    </rPh>
    <phoneticPr fontId="2"/>
  </si>
  <si>
    <t>ポ　　Ｐ</t>
    <phoneticPr fontId="2"/>
  </si>
  <si>
    <t>労務単価</t>
    <rPh sb="0" eb="2">
      <t>ロウム</t>
    </rPh>
    <rPh sb="2" eb="4">
      <t>タンカ</t>
    </rPh>
    <phoneticPr fontId="2"/>
  </si>
  <si>
    <t>共通仮設（積上）</t>
    <rPh sb="0" eb="2">
      <t>キョウツウ</t>
    </rPh>
    <rPh sb="2" eb="4">
      <t>カセツ</t>
    </rPh>
    <rPh sb="5" eb="7">
      <t>ツミア</t>
    </rPh>
    <phoneticPr fontId="2"/>
  </si>
  <si>
    <t>運搬費</t>
    <rPh sb="0" eb="2">
      <t>ウンパン</t>
    </rPh>
    <rPh sb="2" eb="3">
      <t>ヒ</t>
    </rPh>
    <phoneticPr fontId="2"/>
  </si>
  <si>
    <t>直工（共通仮設積上+処分費除く）</t>
    <rPh sb="0" eb="2">
      <t>チョッコウ</t>
    </rPh>
    <rPh sb="3" eb="5">
      <t>キョウツウ</t>
    </rPh>
    <rPh sb="5" eb="7">
      <t>カセツ</t>
    </rPh>
    <rPh sb="7" eb="9">
      <t>ツミア</t>
    </rPh>
    <rPh sb="10" eb="12">
      <t>ショブン</t>
    </rPh>
    <rPh sb="12" eb="13">
      <t>ヒ</t>
    </rPh>
    <rPh sb="13" eb="14">
      <t>ノゾ</t>
    </rPh>
    <phoneticPr fontId="2"/>
  </si>
  <si>
    <t>\</t>
    <phoneticPr fontId="2"/>
  </si>
  <si>
    <t>直工（電気+機械＋積上+処分費除く）</t>
    <rPh sb="0" eb="2">
      <t>チョッコウ</t>
    </rPh>
    <rPh sb="3" eb="5">
      <t>デンキ</t>
    </rPh>
    <rPh sb="6" eb="8">
      <t>キカイ</t>
    </rPh>
    <rPh sb="9" eb="11">
      <t>ツミア</t>
    </rPh>
    <rPh sb="12" eb="14">
      <t>ショブン</t>
    </rPh>
    <rPh sb="14" eb="15">
      <t>ヒ</t>
    </rPh>
    <rPh sb="15" eb="16">
      <t>ノゾ</t>
    </rPh>
    <phoneticPr fontId="2"/>
  </si>
  <si>
    <t>昇降機</t>
    <rPh sb="0" eb="3">
      <t>ショウコウキ</t>
    </rPh>
    <phoneticPr fontId="2"/>
  </si>
  <si>
    <t>直工（共通仮設費積上げ+ＥＬＶ+電気+機械＋処分費除く）</t>
    <rPh sb="0" eb="2">
      <t>チョッコウ</t>
    </rPh>
    <rPh sb="3" eb="5">
      <t>キョウツウ</t>
    </rPh>
    <rPh sb="5" eb="7">
      <t>カセツ</t>
    </rPh>
    <rPh sb="7" eb="8">
      <t>ヒ</t>
    </rPh>
    <rPh sb="8" eb="10">
      <t>ツミア</t>
    </rPh>
    <rPh sb="16" eb="18">
      <t>デンキ</t>
    </rPh>
    <rPh sb="19" eb="21">
      <t>キカイ</t>
    </rPh>
    <rPh sb="22" eb="24">
      <t>ショブン</t>
    </rPh>
    <rPh sb="24" eb="25">
      <t>ヒ</t>
    </rPh>
    <rPh sb="25" eb="26">
      <t>ノゾ</t>
    </rPh>
    <phoneticPr fontId="2"/>
  </si>
  <si>
    <t>2</t>
    <phoneticPr fontId="2"/>
  </si>
  <si>
    <t>1</t>
    <phoneticPr fontId="2"/>
  </si>
  <si>
    <t>ガラス入替</t>
    <rPh sb="3" eb="5">
      <t>イレカエ</t>
    </rPh>
    <phoneticPr fontId="2"/>
  </si>
  <si>
    <t>電線管</t>
    <rPh sb="0" eb="3">
      <t>デンセンカン</t>
    </rPh>
    <phoneticPr fontId="2"/>
  </si>
  <si>
    <t>電線</t>
    <rPh sb="0" eb="2">
      <t>デンセン</t>
    </rPh>
    <phoneticPr fontId="2"/>
  </si>
  <si>
    <t>PAC-M3</t>
    <phoneticPr fontId="2"/>
  </si>
  <si>
    <t>面</t>
    <rPh sb="0" eb="1">
      <t>メン</t>
    </rPh>
    <phoneticPr fontId="2"/>
  </si>
  <si>
    <t>設備工事</t>
    <rPh sb="0" eb="2">
      <t>セツビ</t>
    </rPh>
    <rPh sb="2" eb="4">
      <t>コウジ</t>
    </rPh>
    <phoneticPr fontId="2"/>
  </si>
  <si>
    <t>321,000×47%</t>
    <phoneticPr fontId="2"/>
  </si>
  <si>
    <t>室内空調機</t>
    <rPh sb="0" eb="2">
      <t>シツナイ</t>
    </rPh>
    <rPh sb="2" eb="4">
      <t>クウチョウ</t>
    </rPh>
    <rPh sb="4" eb="5">
      <t>キ</t>
    </rPh>
    <phoneticPr fontId="2"/>
  </si>
  <si>
    <t>室外空調機</t>
    <rPh sb="0" eb="2">
      <t>シツガイ</t>
    </rPh>
    <rPh sb="2" eb="4">
      <t>クウチョウ</t>
    </rPh>
    <rPh sb="4" eb="5">
      <t>キ</t>
    </rPh>
    <phoneticPr fontId="2"/>
  </si>
  <si>
    <t>天吊形　4馬力　P112形　</t>
    <rPh sb="0" eb="1">
      <t>テン</t>
    </rPh>
    <rPh sb="1" eb="2">
      <t>ツリ</t>
    </rPh>
    <rPh sb="2" eb="3">
      <t>カタチ</t>
    </rPh>
    <rPh sb="5" eb="7">
      <t>バリキ</t>
    </rPh>
    <rPh sb="12" eb="13">
      <t>カタチ</t>
    </rPh>
    <phoneticPr fontId="2"/>
  </si>
  <si>
    <t>767,000×47%</t>
    <phoneticPr fontId="2"/>
  </si>
  <si>
    <t>リモコンスイッチ</t>
    <phoneticPr fontId="2"/>
  </si>
  <si>
    <t>41,000×44%</t>
    <phoneticPr fontId="2"/>
  </si>
  <si>
    <t>ドレンアップメカ</t>
    <phoneticPr fontId="2"/>
  </si>
  <si>
    <t>転倒防止含む</t>
    <rPh sb="0" eb="2">
      <t>テントウ</t>
    </rPh>
    <rPh sb="2" eb="4">
      <t>ボウシ</t>
    </rPh>
    <rPh sb="4" eb="5">
      <t>フク</t>
    </rPh>
    <phoneticPr fontId="2"/>
  </si>
  <si>
    <t>防護ネット</t>
    <rPh sb="0" eb="2">
      <t>ボウゴ</t>
    </rPh>
    <phoneticPr fontId="2"/>
  </si>
  <si>
    <t>PAC-SJ74AN同等品以上</t>
    <rPh sb="10" eb="13">
      <t>ドウトウヒン</t>
    </rPh>
    <rPh sb="13" eb="15">
      <t>イジョウ</t>
    </rPh>
    <phoneticPr fontId="2"/>
  </si>
  <si>
    <t>空調機器設置工事</t>
    <rPh sb="0" eb="2">
      <t>クウチョウ</t>
    </rPh>
    <rPh sb="2" eb="4">
      <t>キキ</t>
    </rPh>
    <rPh sb="4" eb="6">
      <t>セッチ</t>
    </rPh>
    <rPh sb="6" eb="8">
      <t>コウジ</t>
    </rPh>
    <phoneticPr fontId="2"/>
  </si>
  <si>
    <t>銅管10mm保温</t>
    <rPh sb="0" eb="1">
      <t>ドウ</t>
    </rPh>
    <rPh sb="1" eb="2">
      <t>カン</t>
    </rPh>
    <rPh sb="6" eb="8">
      <t>ホオン</t>
    </rPh>
    <phoneticPr fontId="2"/>
  </si>
  <si>
    <t>NC-320-8</t>
    <phoneticPr fontId="2"/>
  </si>
  <si>
    <t>9.52×0.8</t>
    <phoneticPr fontId="2"/>
  </si>
  <si>
    <t>NC-520</t>
    <phoneticPr fontId="2"/>
  </si>
  <si>
    <t>15.88×1.0</t>
    <phoneticPr fontId="2"/>
  </si>
  <si>
    <t>ＡＣドレン</t>
    <phoneticPr fontId="2"/>
  </si>
  <si>
    <t>20A</t>
    <phoneticPr fontId="2"/>
  </si>
  <si>
    <t>ビニルパイプ</t>
    <phoneticPr fontId="2"/>
  </si>
  <si>
    <t>VP-20</t>
    <phoneticPr fontId="2"/>
  </si>
  <si>
    <t>配管付属品</t>
    <rPh sb="0" eb="2">
      <t>ハイカン</t>
    </rPh>
    <rPh sb="2" eb="4">
      <t>フゾク</t>
    </rPh>
    <rPh sb="4" eb="5">
      <t>ヒン</t>
    </rPh>
    <phoneticPr fontId="2"/>
  </si>
  <si>
    <t>配管保護材</t>
    <rPh sb="0" eb="2">
      <t>ハイカン</t>
    </rPh>
    <rPh sb="2" eb="4">
      <t>ホゴ</t>
    </rPh>
    <rPh sb="4" eb="5">
      <t>ザイ</t>
    </rPh>
    <phoneticPr fontId="2"/>
  </si>
  <si>
    <t>スリムダクト</t>
    <phoneticPr fontId="2"/>
  </si>
  <si>
    <t>渡り配線</t>
    <rPh sb="0" eb="1">
      <t>ワタ</t>
    </rPh>
    <rPh sb="2" eb="4">
      <t>ハイセン</t>
    </rPh>
    <phoneticPr fontId="2"/>
  </si>
  <si>
    <t>箇所</t>
    <rPh sb="0" eb="2">
      <t>カショ</t>
    </rPh>
    <phoneticPr fontId="2"/>
  </si>
  <si>
    <t>機器取付支持材</t>
    <rPh sb="0" eb="2">
      <t>キキ</t>
    </rPh>
    <rPh sb="2" eb="4">
      <t>トリツケ</t>
    </rPh>
    <rPh sb="4" eb="6">
      <t>シジ</t>
    </rPh>
    <rPh sb="6" eb="7">
      <t>ザイ</t>
    </rPh>
    <phoneticPr fontId="2"/>
  </si>
  <si>
    <t>壁貫通費</t>
    <rPh sb="0" eb="1">
      <t>カベ</t>
    </rPh>
    <rPh sb="1" eb="3">
      <t>カンツウ</t>
    </rPh>
    <rPh sb="3" eb="4">
      <t>ヒ</t>
    </rPh>
    <phoneticPr fontId="2"/>
  </si>
  <si>
    <t>消耗品・雑材料費</t>
    <rPh sb="0" eb="3">
      <t>ショウモウヒン</t>
    </rPh>
    <rPh sb="4" eb="5">
      <t>ザツ</t>
    </rPh>
    <rPh sb="5" eb="7">
      <t>ザイリョウ</t>
    </rPh>
    <rPh sb="7" eb="8">
      <t>ヒ</t>
    </rPh>
    <phoneticPr fontId="2"/>
  </si>
  <si>
    <t>機器設置費</t>
    <rPh sb="0" eb="2">
      <t>キキ</t>
    </rPh>
    <rPh sb="2" eb="4">
      <t>セッチ</t>
    </rPh>
    <rPh sb="4" eb="5">
      <t>ヒ</t>
    </rPh>
    <phoneticPr fontId="2"/>
  </si>
  <si>
    <t>天井点検口設置費</t>
    <rPh sb="0" eb="2">
      <t>テンジョウ</t>
    </rPh>
    <rPh sb="2" eb="5">
      <t>テンケンコウ</t>
    </rPh>
    <rPh sb="5" eb="7">
      <t>セッチ</t>
    </rPh>
    <rPh sb="7" eb="8">
      <t>ヒ</t>
    </rPh>
    <phoneticPr fontId="2"/>
  </si>
  <si>
    <t>試験調整費</t>
    <rPh sb="0" eb="2">
      <t>シケン</t>
    </rPh>
    <rPh sb="2" eb="5">
      <t>チョウセイヒ</t>
    </rPh>
    <phoneticPr fontId="2"/>
  </si>
  <si>
    <t>温度測定，気密試験等</t>
    <rPh sb="0" eb="2">
      <t>オンド</t>
    </rPh>
    <rPh sb="2" eb="4">
      <t>ソクテイ</t>
    </rPh>
    <rPh sb="5" eb="7">
      <t>キミツ</t>
    </rPh>
    <rPh sb="7" eb="9">
      <t>シケン</t>
    </rPh>
    <rPh sb="9" eb="10">
      <t>ナド</t>
    </rPh>
    <phoneticPr fontId="2"/>
  </si>
  <si>
    <t>室外機基礎工事</t>
    <rPh sb="0" eb="3">
      <t>シツガイキ</t>
    </rPh>
    <rPh sb="3" eb="5">
      <t>キソ</t>
    </rPh>
    <rPh sb="5" eb="7">
      <t>コウジ</t>
    </rPh>
    <phoneticPr fontId="2"/>
  </si>
  <si>
    <t>置台含む</t>
    <rPh sb="0" eb="1">
      <t>オ</t>
    </rPh>
    <rPh sb="1" eb="2">
      <t>ダイ</t>
    </rPh>
    <rPh sb="2" eb="3">
      <t>フク</t>
    </rPh>
    <phoneticPr fontId="2"/>
  </si>
  <si>
    <t>屋外盤</t>
    <rPh sb="0" eb="2">
      <t>オクガイ</t>
    </rPh>
    <rPh sb="2" eb="3">
      <t>バン</t>
    </rPh>
    <phoneticPr fontId="2"/>
  </si>
  <si>
    <t>MCB30A-2個ｽﾍﾟｰｽ2</t>
    <rPh sb="8" eb="9">
      <t>コ</t>
    </rPh>
    <phoneticPr fontId="2"/>
  </si>
  <si>
    <t>H630,W800程度</t>
    <rPh sb="9" eb="11">
      <t>テイド</t>
    </rPh>
    <phoneticPr fontId="2"/>
  </si>
  <si>
    <t>ブレーカ　付属共</t>
    <rPh sb="5" eb="7">
      <t>フゾク</t>
    </rPh>
    <rPh sb="7" eb="8">
      <t>トモ</t>
    </rPh>
    <phoneticPr fontId="2"/>
  </si>
  <si>
    <t>MCCB3P　150A</t>
    <phoneticPr fontId="2"/>
  </si>
  <si>
    <t>埋設用配管材</t>
    <rPh sb="0" eb="2">
      <t>マイセツ</t>
    </rPh>
    <rPh sb="2" eb="3">
      <t>ヨウ</t>
    </rPh>
    <rPh sb="3" eb="5">
      <t>ハイカン</t>
    </rPh>
    <rPh sb="5" eb="6">
      <t>ザイ</t>
    </rPh>
    <phoneticPr fontId="2"/>
  </si>
  <si>
    <t>FEP　φ65</t>
    <phoneticPr fontId="2"/>
  </si>
  <si>
    <t>同ベルマウス</t>
    <rPh sb="0" eb="1">
      <t>ドウ</t>
    </rPh>
    <phoneticPr fontId="2"/>
  </si>
  <si>
    <t>異種接手</t>
    <rPh sb="0" eb="2">
      <t>イシュ</t>
    </rPh>
    <rPh sb="2" eb="4">
      <t>ツギテ</t>
    </rPh>
    <phoneticPr fontId="2"/>
  </si>
  <si>
    <t>NP65</t>
    <phoneticPr fontId="2"/>
  </si>
  <si>
    <t>埋設シート</t>
    <rPh sb="0" eb="2">
      <t>マイセツ</t>
    </rPh>
    <phoneticPr fontId="2"/>
  </si>
  <si>
    <t>ダブル</t>
    <phoneticPr fontId="2"/>
  </si>
  <si>
    <t>巻</t>
    <rPh sb="0" eb="1">
      <t>マ</t>
    </rPh>
    <phoneticPr fontId="2"/>
  </si>
  <si>
    <t>HIVE 70</t>
    <phoneticPr fontId="2"/>
  </si>
  <si>
    <t>同ノーマル</t>
    <rPh sb="0" eb="1">
      <t>ドウ</t>
    </rPh>
    <phoneticPr fontId="2"/>
  </si>
  <si>
    <t>C25P</t>
    <phoneticPr fontId="2"/>
  </si>
  <si>
    <t>配管塗装費</t>
    <rPh sb="0" eb="2">
      <t>ハイカン</t>
    </rPh>
    <rPh sb="2" eb="4">
      <t>トソウ</t>
    </rPh>
    <rPh sb="4" eb="5">
      <t>ヒ</t>
    </rPh>
    <phoneticPr fontId="2"/>
  </si>
  <si>
    <t>プライマー共　2回塗り</t>
    <rPh sb="5" eb="6">
      <t>トモ</t>
    </rPh>
    <rPh sb="8" eb="9">
      <t>カイ</t>
    </rPh>
    <rPh sb="9" eb="10">
      <t>ヌ</t>
    </rPh>
    <phoneticPr fontId="2"/>
  </si>
  <si>
    <t>金属可とう管</t>
    <rPh sb="0" eb="2">
      <t>キンゾク</t>
    </rPh>
    <rPh sb="2" eb="3">
      <t>カ</t>
    </rPh>
    <rPh sb="5" eb="6">
      <t>カン</t>
    </rPh>
    <phoneticPr fontId="2"/>
  </si>
  <si>
    <t>＃24</t>
    <phoneticPr fontId="2"/>
  </si>
  <si>
    <t>同コネクタ</t>
    <rPh sb="0" eb="1">
      <t>ドウ</t>
    </rPh>
    <phoneticPr fontId="2"/>
  </si>
  <si>
    <t>電線管付属品</t>
    <rPh sb="0" eb="3">
      <t>デンセンカン</t>
    </rPh>
    <rPh sb="3" eb="5">
      <t>フゾク</t>
    </rPh>
    <rPh sb="5" eb="6">
      <t>ヒン</t>
    </rPh>
    <phoneticPr fontId="2"/>
  </si>
  <si>
    <t>配管支持材SUS製</t>
    <rPh sb="0" eb="2">
      <t>ハイカン</t>
    </rPh>
    <rPh sb="2" eb="4">
      <t>シジ</t>
    </rPh>
    <rPh sb="4" eb="5">
      <t>ザイ</t>
    </rPh>
    <rPh sb="8" eb="9">
      <t>セイ</t>
    </rPh>
    <phoneticPr fontId="2"/>
  </si>
  <si>
    <t>配管支持材</t>
    <rPh sb="0" eb="2">
      <t>ハイカン</t>
    </rPh>
    <rPh sb="2" eb="5">
      <t>シジザイ</t>
    </rPh>
    <phoneticPr fontId="2"/>
  </si>
  <si>
    <t>KIV60sq</t>
    <phoneticPr fontId="2"/>
  </si>
  <si>
    <t>EM-CET60sq</t>
    <phoneticPr fontId="2"/>
  </si>
  <si>
    <t>電線アース</t>
    <rPh sb="0" eb="2">
      <t>デンセン</t>
    </rPh>
    <phoneticPr fontId="2"/>
  </si>
  <si>
    <t>EM-IE22sqG</t>
    <phoneticPr fontId="2"/>
  </si>
  <si>
    <t>EM-CE5.5-4C</t>
    <phoneticPr fontId="2"/>
  </si>
  <si>
    <t>EM-AE1.2-2C</t>
    <phoneticPr fontId="2"/>
  </si>
  <si>
    <t>EM-EEF2.0-3C</t>
    <phoneticPr fontId="2"/>
  </si>
  <si>
    <t>メタルモール本体Ａ型</t>
    <rPh sb="6" eb="8">
      <t>ホンタイ</t>
    </rPh>
    <rPh sb="9" eb="10">
      <t>カタ</t>
    </rPh>
    <phoneticPr fontId="2"/>
  </si>
  <si>
    <t>DZA100KW　同等品以上</t>
    <rPh sb="9" eb="12">
      <t>ドウトウヒン</t>
    </rPh>
    <rPh sb="12" eb="14">
      <t>イジョウ</t>
    </rPh>
    <phoneticPr fontId="2"/>
  </si>
  <si>
    <t>メタルモール付属品</t>
    <rPh sb="6" eb="8">
      <t>フゾク</t>
    </rPh>
    <rPh sb="8" eb="9">
      <t>ヒン</t>
    </rPh>
    <phoneticPr fontId="2"/>
  </si>
  <si>
    <t>DZA145KW　同等品以上</t>
    <rPh sb="9" eb="12">
      <t>ドウトウヒン</t>
    </rPh>
    <rPh sb="12" eb="14">
      <t>イジョウ</t>
    </rPh>
    <phoneticPr fontId="2"/>
  </si>
  <si>
    <t>DZB262KW　同等品以上</t>
    <rPh sb="9" eb="12">
      <t>ドウトウヒン</t>
    </rPh>
    <rPh sb="12" eb="14">
      <t>イジョウ</t>
    </rPh>
    <phoneticPr fontId="2"/>
  </si>
  <si>
    <t>電工費</t>
    <rPh sb="0" eb="2">
      <t>デンコウ</t>
    </rPh>
    <rPh sb="2" eb="3">
      <t>ヒ</t>
    </rPh>
    <phoneticPr fontId="2"/>
  </si>
  <si>
    <t>人工</t>
    <rPh sb="0" eb="2">
      <t>ニンク</t>
    </rPh>
    <phoneticPr fontId="2"/>
  </si>
  <si>
    <t>保安協会立会費</t>
    <rPh sb="0" eb="2">
      <t>ホアン</t>
    </rPh>
    <rPh sb="2" eb="4">
      <t>キョウカイ</t>
    </rPh>
    <rPh sb="4" eb="6">
      <t>タチアイ</t>
    </rPh>
    <rPh sb="6" eb="7">
      <t>ヒ</t>
    </rPh>
    <phoneticPr fontId="2"/>
  </si>
  <si>
    <t>バックホウ</t>
    <phoneticPr fontId="2"/>
  </si>
  <si>
    <t>日</t>
    <rPh sb="0" eb="1">
      <t>ヒ</t>
    </rPh>
    <phoneticPr fontId="2"/>
  </si>
  <si>
    <t>同上運搬費</t>
    <rPh sb="0" eb="2">
      <t>ドウジョウ</t>
    </rPh>
    <rPh sb="2" eb="4">
      <t>ウンパン</t>
    </rPh>
    <rPh sb="4" eb="5">
      <t>ヒ</t>
    </rPh>
    <phoneticPr fontId="2"/>
  </si>
  <si>
    <t>特殊作業員</t>
    <rPh sb="0" eb="2">
      <t>トクシュ</t>
    </rPh>
    <rPh sb="2" eb="5">
      <t>サギョウイン</t>
    </rPh>
    <phoneticPr fontId="2"/>
  </si>
  <si>
    <t>普通作業員</t>
    <rPh sb="0" eb="2">
      <t>フツウ</t>
    </rPh>
    <rPh sb="2" eb="5">
      <t>サギョウイン</t>
    </rPh>
    <phoneticPr fontId="2"/>
  </si>
  <si>
    <t>工　　事　　設　　計　　書</t>
    <rPh sb="0" eb="1">
      <t>コウ</t>
    </rPh>
    <rPh sb="3" eb="4">
      <t>コト</t>
    </rPh>
    <rPh sb="6" eb="7">
      <t>セツ</t>
    </rPh>
    <rPh sb="9" eb="10">
      <t>ケイ</t>
    </rPh>
    <rPh sb="12" eb="13">
      <t>ショ</t>
    </rPh>
    <phoneticPr fontId="2"/>
  </si>
  <si>
    <t>高圧受電設備改修工事</t>
    <rPh sb="0" eb="2">
      <t>コウアツ</t>
    </rPh>
    <rPh sb="2" eb="4">
      <t>ジュデン</t>
    </rPh>
    <rPh sb="4" eb="6">
      <t>セツビ</t>
    </rPh>
    <rPh sb="6" eb="8">
      <t>カイシュウ</t>
    </rPh>
    <rPh sb="8" eb="10">
      <t>コウジ</t>
    </rPh>
    <phoneticPr fontId="2"/>
  </si>
  <si>
    <t>美術室空調設置工事</t>
    <rPh sb="0" eb="3">
      <t>ビジュツシツ</t>
    </rPh>
    <rPh sb="3" eb="5">
      <t>クウチョウ</t>
    </rPh>
    <rPh sb="5" eb="7">
      <t>セッチ</t>
    </rPh>
    <rPh sb="7" eb="9">
      <t>コウジ</t>
    </rPh>
    <phoneticPr fontId="2"/>
  </si>
  <si>
    <t>1-1</t>
    <phoneticPr fontId="2"/>
  </si>
  <si>
    <t>1-2</t>
    <phoneticPr fontId="2"/>
  </si>
  <si>
    <t>1-3</t>
    <phoneticPr fontId="2"/>
  </si>
  <si>
    <t>1-1の計</t>
    <rPh sb="4" eb="5">
      <t>ケイ</t>
    </rPh>
    <phoneticPr fontId="2"/>
  </si>
  <si>
    <t>1-2の計</t>
    <rPh sb="4" eb="5">
      <t>ケイ</t>
    </rPh>
    <phoneticPr fontId="2"/>
  </si>
  <si>
    <t>1-3の計</t>
    <rPh sb="4" eb="5">
      <t>ケイ</t>
    </rPh>
    <phoneticPr fontId="2"/>
  </si>
  <si>
    <t>2-1</t>
    <phoneticPr fontId="2"/>
  </si>
  <si>
    <t>2-2</t>
    <phoneticPr fontId="2"/>
  </si>
  <si>
    <t>2-4</t>
    <phoneticPr fontId="2"/>
  </si>
  <si>
    <t>幹線工事</t>
    <rPh sb="0" eb="2">
      <t>カンセン</t>
    </rPh>
    <rPh sb="2" eb="4">
      <t>コウジ</t>
    </rPh>
    <phoneticPr fontId="2"/>
  </si>
  <si>
    <t>主変電所改修工事</t>
    <rPh sb="0" eb="1">
      <t>シュ</t>
    </rPh>
    <rPh sb="1" eb="3">
      <t>ヘンデン</t>
    </rPh>
    <rPh sb="3" eb="4">
      <t>ショ</t>
    </rPh>
    <rPh sb="4" eb="6">
      <t>カイシュウ</t>
    </rPh>
    <rPh sb="6" eb="8">
      <t>コウジ</t>
    </rPh>
    <phoneticPr fontId="2"/>
  </si>
  <si>
    <t>廃材処分</t>
    <rPh sb="0" eb="2">
      <t>ハイザイ</t>
    </rPh>
    <rPh sb="2" eb="4">
      <t>ショブン</t>
    </rPh>
    <phoneticPr fontId="2"/>
  </si>
  <si>
    <t>ケーブル</t>
    <phoneticPr fontId="2"/>
  </si>
  <si>
    <t>CVT38sq 6600V</t>
    <phoneticPr fontId="2"/>
  </si>
  <si>
    <t>見積</t>
    <rPh sb="0" eb="2">
      <t>ミツモ</t>
    </rPh>
    <phoneticPr fontId="2"/>
  </si>
  <si>
    <t>端末処理剤</t>
    <rPh sb="0" eb="2">
      <t>タンマツ</t>
    </rPh>
    <rPh sb="2" eb="4">
      <t>ショリ</t>
    </rPh>
    <rPh sb="4" eb="5">
      <t>ザイ</t>
    </rPh>
    <phoneticPr fontId="2"/>
  </si>
  <si>
    <t>38sq　屋外用</t>
    <rPh sb="5" eb="8">
      <t>オクガイヨウ</t>
    </rPh>
    <phoneticPr fontId="2"/>
  </si>
  <si>
    <t>38sq　屋内用</t>
    <rPh sb="5" eb="7">
      <t>オクナイ</t>
    </rPh>
    <rPh sb="7" eb="8">
      <t>ヨウ</t>
    </rPh>
    <phoneticPr fontId="2"/>
  </si>
  <si>
    <t>ＳＯＧ用引き紐</t>
    <rPh sb="3" eb="4">
      <t>ヨウ</t>
    </rPh>
    <rPh sb="4" eb="5">
      <t>ヒ</t>
    </rPh>
    <rPh sb="6" eb="7">
      <t>ヒモ</t>
    </rPh>
    <phoneticPr fontId="2"/>
  </si>
  <si>
    <t>8m赤，8m緑</t>
    <rPh sb="2" eb="3">
      <t>アカ</t>
    </rPh>
    <rPh sb="6" eb="7">
      <t>ミドリ</t>
    </rPh>
    <phoneticPr fontId="2"/>
  </si>
  <si>
    <t>接続材</t>
    <rPh sb="0" eb="2">
      <t>セツゾク</t>
    </rPh>
    <rPh sb="2" eb="3">
      <t>ザイ</t>
    </rPh>
    <phoneticPr fontId="2"/>
  </si>
  <si>
    <t>消耗品雑材料</t>
    <rPh sb="0" eb="3">
      <t>ショウモウヒン</t>
    </rPh>
    <rPh sb="3" eb="4">
      <t>ザツ</t>
    </rPh>
    <rPh sb="4" eb="6">
      <t>ザイリョウ</t>
    </rPh>
    <phoneticPr fontId="2"/>
  </si>
  <si>
    <t>ＬＡ</t>
    <phoneticPr fontId="2"/>
  </si>
  <si>
    <t>GLI-6G 8.4KV2.5KA</t>
    <phoneticPr fontId="2"/>
  </si>
  <si>
    <t>屋内用</t>
    <rPh sb="0" eb="3">
      <t>オクナイヨウ</t>
    </rPh>
    <phoneticPr fontId="2"/>
  </si>
  <si>
    <t>電灯トランス</t>
    <rPh sb="0" eb="2">
      <t>デントウ</t>
    </rPh>
    <phoneticPr fontId="2"/>
  </si>
  <si>
    <t>1P100KVA60Hz</t>
    <phoneticPr fontId="2"/>
  </si>
  <si>
    <t>6KV/210-105V</t>
    <phoneticPr fontId="2"/>
  </si>
  <si>
    <t>高圧カットアウト</t>
    <rPh sb="0" eb="2">
      <t>コウアツ</t>
    </rPh>
    <phoneticPr fontId="2"/>
  </si>
  <si>
    <t>PC-6-30 PC-6 30A</t>
    <phoneticPr fontId="2"/>
  </si>
  <si>
    <t>本体金具なし</t>
    <rPh sb="0" eb="2">
      <t>ホンタイ</t>
    </rPh>
    <rPh sb="2" eb="4">
      <t>カナグ</t>
    </rPh>
    <phoneticPr fontId="2"/>
  </si>
  <si>
    <t>テンションヒューズ</t>
    <phoneticPr fontId="2"/>
  </si>
  <si>
    <t>速動形ヒューズ　30A</t>
    <rPh sb="0" eb="1">
      <t>ハヤ</t>
    </rPh>
    <rPh sb="1" eb="2">
      <t>ドウ</t>
    </rPh>
    <rPh sb="2" eb="3">
      <t>カタチ</t>
    </rPh>
    <phoneticPr fontId="2"/>
  </si>
  <si>
    <t>動力トランス</t>
    <rPh sb="0" eb="2">
      <t>ドウリョク</t>
    </rPh>
    <phoneticPr fontId="2"/>
  </si>
  <si>
    <t xml:space="preserve">3P50KVA60Hz </t>
    <phoneticPr fontId="2"/>
  </si>
  <si>
    <t>6KV/210V</t>
    <phoneticPr fontId="2"/>
  </si>
  <si>
    <t>速動形ヒューズ　10A</t>
    <rPh sb="0" eb="1">
      <t>ハヤ</t>
    </rPh>
    <rPh sb="1" eb="2">
      <t>ドウ</t>
    </rPh>
    <rPh sb="2" eb="3">
      <t>カタチ</t>
    </rPh>
    <phoneticPr fontId="2"/>
  </si>
  <si>
    <t>進相コンデンサ</t>
    <rPh sb="0" eb="2">
      <t>シンソウ</t>
    </rPh>
    <phoneticPr fontId="2"/>
  </si>
  <si>
    <t>25.5KVAR7020v50-60-HzL6</t>
    <phoneticPr fontId="2"/>
  </si>
  <si>
    <t>限流ヒューズ</t>
    <rPh sb="0" eb="1">
      <t>ゲン</t>
    </rPh>
    <rPh sb="1" eb="2">
      <t>リュウ</t>
    </rPh>
    <phoneticPr fontId="2"/>
  </si>
  <si>
    <t>限流ヒューズ　10A</t>
    <rPh sb="0" eb="1">
      <t>ゲン</t>
    </rPh>
    <rPh sb="1" eb="2">
      <t>リュウ</t>
    </rPh>
    <phoneticPr fontId="2"/>
  </si>
  <si>
    <t>ブレーカ</t>
    <phoneticPr fontId="2"/>
  </si>
  <si>
    <t>MCB3P200A</t>
    <phoneticPr fontId="2"/>
  </si>
  <si>
    <t>MCB3P175A</t>
    <phoneticPr fontId="2"/>
  </si>
  <si>
    <t>MCB3P100A</t>
    <phoneticPr fontId="2"/>
  </si>
  <si>
    <t>MCB3P50A</t>
    <phoneticPr fontId="2"/>
  </si>
  <si>
    <t>MCB2P20A</t>
    <phoneticPr fontId="2"/>
  </si>
  <si>
    <t>MCB3P75A</t>
    <phoneticPr fontId="2"/>
  </si>
  <si>
    <t>MCB3P60A</t>
    <phoneticPr fontId="2"/>
  </si>
  <si>
    <t>2-2の計</t>
    <rPh sb="4" eb="5">
      <t>ケイ</t>
    </rPh>
    <phoneticPr fontId="2"/>
  </si>
  <si>
    <t>2-4の計</t>
    <rPh sb="4" eb="5">
      <t>ケイ</t>
    </rPh>
    <phoneticPr fontId="2"/>
  </si>
  <si>
    <t>PCB含有製品以外</t>
    <rPh sb="3" eb="5">
      <t>ガンユウ</t>
    </rPh>
    <rPh sb="5" eb="7">
      <t>セイヒン</t>
    </rPh>
    <rPh sb="7" eb="9">
      <t>イガイ</t>
    </rPh>
    <phoneticPr fontId="2"/>
  </si>
  <si>
    <t>　</t>
    <phoneticPr fontId="2"/>
  </si>
  <si>
    <t>3</t>
    <phoneticPr fontId="2"/>
  </si>
  <si>
    <t>件名</t>
  </si>
  <si>
    <t>青山中学校美術室空調設備設置及び高圧受電設備改修工事</t>
    <rPh sb="0" eb="2">
      <t>アオヤマ</t>
    </rPh>
    <rPh sb="2" eb="5">
      <t>チュウガッコウ</t>
    </rPh>
    <rPh sb="5" eb="7">
      <t>ビジュツ</t>
    </rPh>
    <rPh sb="7" eb="8">
      <t>シツ</t>
    </rPh>
    <rPh sb="8" eb="10">
      <t>クウチョウ</t>
    </rPh>
    <rPh sb="10" eb="12">
      <t>セツビ</t>
    </rPh>
    <rPh sb="12" eb="14">
      <t>セッチ</t>
    </rPh>
    <rPh sb="14" eb="15">
      <t>オヨ</t>
    </rPh>
    <rPh sb="16" eb="18">
      <t>コウアツ</t>
    </rPh>
    <rPh sb="18" eb="20">
      <t>ジュデン</t>
    </rPh>
    <rPh sb="20" eb="22">
      <t>セツビ</t>
    </rPh>
    <rPh sb="22" eb="24">
      <t>カイシュウ</t>
    </rPh>
    <rPh sb="24" eb="26">
      <t>コウジ</t>
    </rPh>
    <phoneticPr fontId="14"/>
  </si>
  <si>
    <t>単価資料</t>
  </si>
  <si>
    <t xml:space="preserve">物 ・ </t>
  </si>
  <si>
    <t>建設物価　</t>
  </si>
  <si>
    <t>2021.4</t>
    <phoneticPr fontId="14"/>
  </si>
  <si>
    <t xml:space="preserve">積 ・ </t>
  </si>
  <si>
    <t>積算資料</t>
  </si>
  <si>
    <t>積 )</t>
  </si>
  <si>
    <t>R3年度版 公共建築工事標準単価積算基準</t>
    <phoneticPr fontId="14"/>
  </si>
  <si>
    <t>R2年度公共工事</t>
  </si>
  <si>
    <t>電工費</t>
  </si>
  <si>
    <t>建設物価</t>
  </si>
  <si>
    <t xml:space="preserve">ｺｽﾄ ・ </t>
  </si>
  <si>
    <t>ｺｽﾄ 情報　</t>
  </si>
  <si>
    <t>2021.4春号</t>
    <rPh sb="6" eb="8">
      <t>ハルゴウ</t>
    </rPh>
    <phoneticPr fontId="14"/>
  </si>
  <si>
    <t xml:space="preserve">施 ・ </t>
  </si>
  <si>
    <t>施工単価</t>
  </si>
  <si>
    <t>労務単価</t>
  </si>
  <si>
    <t>普通作業員</t>
  </si>
  <si>
    <t>（三重）</t>
  </si>
  <si>
    <t>補正単価</t>
  </si>
  <si>
    <t xml:space="preserve">積 ) </t>
    <rPh sb="0" eb="1">
      <t>セキ</t>
    </rPh>
    <phoneticPr fontId="2"/>
  </si>
  <si>
    <t>電線管</t>
    <rPh sb="0" eb="2">
      <t>デンセン</t>
    </rPh>
    <rPh sb="2" eb="3">
      <t>カン</t>
    </rPh>
    <phoneticPr fontId="2"/>
  </si>
  <si>
    <t>A型</t>
    <rPh sb="1" eb="2">
      <t>ガタ</t>
    </rPh>
    <phoneticPr fontId="2"/>
  </si>
  <si>
    <t>LA</t>
    <phoneticPr fontId="2"/>
  </si>
  <si>
    <t>高圧ｶｯﾄｱｳﾄ</t>
    <rPh sb="0" eb="2">
      <t>コウアツ</t>
    </rPh>
    <phoneticPr fontId="2"/>
  </si>
  <si>
    <t>PC-6-30</t>
    <phoneticPr fontId="2"/>
  </si>
  <si>
    <t>50A流用</t>
    <rPh sb="3" eb="5">
      <t>リュウヨウ</t>
    </rPh>
    <phoneticPr fontId="2"/>
  </si>
  <si>
    <t>ﾃﾝｼｮﾝﾋｭｰｽﾞ</t>
    <phoneticPr fontId="2"/>
  </si>
  <si>
    <t>30A</t>
    <phoneticPr fontId="2"/>
  </si>
  <si>
    <t>6KV/210-105V　油入り</t>
    <rPh sb="13" eb="14">
      <t>アブラ</t>
    </rPh>
    <rPh sb="14" eb="15">
      <t>イ</t>
    </rPh>
    <phoneticPr fontId="2"/>
  </si>
  <si>
    <t>100KVA</t>
    <phoneticPr fontId="2"/>
  </si>
  <si>
    <t>50KVA</t>
    <phoneticPr fontId="2"/>
  </si>
  <si>
    <t>6KV/210V　油入り</t>
    <rPh sb="9" eb="10">
      <t>アブラ</t>
    </rPh>
    <rPh sb="10" eb="11">
      <t>イ</t>
    </rPh>
    <phoneticPr fontId="2"/>
  </si>
  <si>
    <t>10A</t>
    <phoneticPr fontId="2"/>
  </si>
  <si>
    <t>進相コンデンサー</t>
    <rPh sb="0" eb="2">
      <t>シンソウ</t>
    </rPh>
    <phoneticPr fontId="2"/>
  </si>
  <si>
    <t>限流ﾋｭｰｽﾞ</t>
    <rPh sb="0" eb="2">
      <t>ゲンリュウ</t>
    </rPh>
    <phoneticPr fontId="2"/>
  </si>
  <si>
    <t>開閉器</t>
    <rPh sb="0" eb="3">
      <t>カイヘイキ</t>
    </rPh>
    <phoneticPr fontId="2"/>
  </si>
  <si>
    <t>(件名)</t>
  </si>
  <si>
    <t>新営補正率</t>
  </si>
  <si>
    <t>改修補正率</t>
    <rPh sb="0" eb="2">
      <t>カイシュウ</t>
    </rPh>
    <phoneticPr fontId="58"/>
  </si>
  <si>
    <t>厚鋼は頭にGを付ける事</t>
  </si>
  <si>
    <t>代　価　表</t>
    <phoneticPr fontId="58"/>
  </si>
  <si>
    <t>代価 №</t>
    <rPh sb="0" eb="2">
      <t>ダイカ</t>
    </rPh>
    <phoneticPr fontId="58"/>
  </si>
  <si>
    <t>名称</t>
  </si>
  <si>
    <t>塗装工事費</t>
    <rPh sb="0" eb="2">
      <t>トソウ</t>
    </rPh>
    <rPh sb="2" eb="4">
      <t>コウジ</t>
    </rPh>
    <rPh sb="4" eb="5">
      <t>ヒ</t>
    </rPh>
    <phoneticPr fontId="15"/>
  </si>
  <si>
    <t>（１式計上）</t>
    <rPh sb="2" eb="3">
      <t>シキ</t>
    </rPh>
    <rPh sb="3" eb="5">
      <t>ケイジョウ</t>
    </rPh>
    <phoneticPr fontId="58"/>
  </si>
  <si>
    <t>単価資料</t>
    <rPh sb="0" eb="2">
      <t>タンカ</t>
    </rPh>
    <rPh sb="2" eb="4">
      <t>シリョウ</t>
    </rPh>
    <phoneticPr fontId="58"/>
  </si>
  <si>
    <t>塗装</t>
  </si>
  <si>
    <t>（ｺｽﾄ情報）</t>
  </si>
  <si>
    <t>ｻｲｽﾞ</t>
  </si>
  <si>
    <t>市場単価</t>
  </si>
  <si>
    <t>ｍ数</t>
  </si>
  <si>
    <t>計</t>
  </si>
  <si>
    <t>31代用</t>
  </si>
  <si>
    <t>51代用</t>
  </si>
  <si>
    <t>G16</t>
  </si>
  <si>
    <t>G22</t>
  </si>
  <si>
    <t>16代用</t>
  </si>
  <si>
    <t>G28</t>
  </si>
  <si>
    <t>G36</t>
  </si>
  <si>
    <t>28代用</t>
  </si>
  <si>
    <t>G42</t>
  </si>
  <si>
    <t>G54</t>
  </si>
  <si>
    <t>42代用</t>
  </si>
  <si>
    <t>G70</t>
  </si>
  <si>
    <t>G82</t>
  </si>
  <si>
    <t>合　　　計</t>
  </si>
  <si>
    <t>計上金額</t>
  </si>
  <si>
    <t>ｺｽﾄ情報</t>
    <phoneticPr fontId="2"/>
  </si>
  <si>
    <t>2021/1</t>
    <phoneticPr fontId="2"/>
  </si>
  <si>
    <t>空調</t>
    <rPh sb="0" eb="2">
      <t>クウチョウ</t>
    </rPh>
    <phoneticPr fontId="2"/>
  </si>
  <si>
    <t>青山中学校美術室空調設備設置及び高圧受電設備改修工事</t>
    <phoneticPr fontId="2"/>
  </si>
  <si>
    <t>コスト情報</t>
    <rPh sb="3" eb="5">
      <t>ジョウホウ</t>
    </rPh>
    <phoneticPr fontId="2"/>
  </si>
  <si>
    <t>施工単価</t>
    <rPh sb="0" eb="2">
      <t>セコウ</t>
    </rPh>
    <rPh sb="2" eb="4">
      <t>タンカ</t>
    </rPh>
    <phoneticPr fontId="2"/>
  </si>
  <si>
    <t>NO.</t>
    <phoneticPr fontId="2"/>
  </si>
  <si>
    <t>名　　　称</t>
    <rPh sb="0" eb="1">
      <t>ナ</t>
    </rPh>
    <rPh sb="4" eb="5">
      <t>ショウ</t>
    </rPh>
    <phoneticPr fontId="2"/>
  </si>
  <si>
    <t>摘　　　要</t>
    <rPh sb="0" eb="1">
      <t>テキ</t>
    </rPh>
    <rPh sb="4" eb="5">
      <t>ヨウ</t>
    </rPh>
    <phoneticPr fontId="2"/>
  </si>
  <si>
    <t>複合単価</t>
    <rPh sb="0" eb="2">
      <t>フクゴウ</t>
    </rPh>
    <rPh sb="2" eb="4">
      <t>タンカ</t>
    </rPh>
    <phoneticPr fontId="2"/>
  </si>
  <si>
    <t>根　拠</t>
    <rPh sb="0" eb="1">
      <t>ネ</t>
    </rPh>
    <rPh sb="2" eb="3">
      <t>キョ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</si>
  <si>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</si>
  <si>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スウ</t>
    </rPh>
    <rPh sb="2" eb="3">
      <t>リョウ</t>
    </rPh>
    <phoneticPr fontId="2"/>
  </si>
  <si>
    <t>合　計</t>
    <rPh sb="0" eb="1">
      <t>ゴウ</t>
    </rPh>
    <rPh sb="2" eb="3">
      <t>ケイ</t>
    </rPh>
    <phoneticPr fontId="2"/>
  </si>
  <si>
    <t>労務歩掛に対する掛け率</t>
    <rPh sb="0" eb="2">
      <t>ロウム</t>
    </rPh>
    <rPh sb="2" eb="4">
      <t>ブガカリ</t>
    </rPh>
    <rPh sb="5" eb="6">
      <t>タイ</t>
    </rPh>
    <rPh sb="8" eb="9">
      <t>カ</t>
    </rPh>
    <rPh sb="10" eb="11">
      <t>リツ</t>
    </rPh>
    <phoneticPr fontId="2"/>
  </si>
  <si>
    <t>再使用しない</t>
    <rPh sb="0" eb="3">
      <t>サイシヨウ</t>
    </rPh>
    <phoneticPr fontId="2"/>
  </si>
  <si>
    <t>再使用する</t>
    <rPh sb="0" eb="3">
      <t>サイシヨウ</t>
    </rPh>
    <phoneticPr fontId="2"/>
  </si>
  <si>
    <t>取り外し</t>
    <rPh sb="0" eb="1">
      <t>ト</t>
    </rPh>
    <rPh sb="2" eb="3">
      <t>ハズ</t>
    </rPh>
    <phoneticPr fontId="2"/>
  </si>
  <si>
    <t>電工歩</t>
    <rPh sb="0" eb="1">
      <t>デン</t>
    </rPh>
    <rPh sb="1" eb="2">
      <t>コウ</t>
    </rPh>
    <rPh sb="2" eb="3">
      <t>ホ</t>
    </rPh>
    <phoneticPr fontId="2"/>
  </si>
  <si>
    <t>掛</t>
    <rPh sb="0" eb="1">
      <t>カ</t>
    </rPh>
    <phoneticPr fontId="2"/>
  </si>
  <si>
    <t>普通歩</t>
    <rPh sb="0" eb="2">
      <t>フツウ</t>
    </rPh>
    <rPh sb="2" eb="3">
      <t>ホ</t>
    </rPh>
    <phoneticPr fontId="2"/>
  </si>
  <si>
    <t>新営工事の労務歩掛</t>
    <rPh sb="0" eb="1">
      <t>シン</t>
    </rPh>
    <rPh sb="1" eb="2">
      <t>エイ</t>
    </rPh>
    <rPh sb="2" eb="4">
      <t>コウジ</t>
    </rPh>
    <phoneticPr fontId="2"/>
  </si>
  <si>
    <t>労務費計</t>
    <rPh sb="0" eb="3">
      <t>ロウムヒ</t>
    </rPh>
    <rPh sb="3" eb="4">
      <t>ケイ</t>
    </rPh>
    <phoneticPr fontId="2"/>
  </si>
  <si>
    <t>その他率</t>
    <rPh sb="2" eb="3">
      <t>タ</t>
    </rPh>
    <rPh sb="3" eb="4">
      <t>リツ</t>
    </rPh>
    <phoneticPr fontId="2"/>
  </si>
  <si>
    <t>その他計</t>
    <rPh sb="2" eb="3">
      <t>タ</t>
    </rPh>
    <rPh sb="3" eb="4">
      <t>ケイ</t>
    </rPh>
    <phoneticPr fontId="2"/>
  </si>
  <si>
    <t>e</t>
    <phoneticPr fontId="2"/>
  </si>
  <si>
    <t>主変電所改修工事</t>
    <phoneticPr fontId="2"/>
  </si>
  <si>
    <t>①</t>
    <phoneticPr fontId="2"/>
  </si>
  <si>
    <t>①×e</t>
    <phoneticPr fontId="2"/>
  </si>
  <si>
    <t>電撤-1</t>
    <rPh sb="0" eb="1">
      <t>デン</t>
    </rPh>
    <rPh sb="1" eb="2">
      <t>テッ</t>
    </rPh>
    <phoneticPr fontId="2"/>
  </si>
  <si>
    <t>点検口</t>
    <rPh sb="0" eb="3">
      <t>テンケンコウ</t>
    </rPh>
    <phoneticPr fontId="2"/>
  </si>
  <si>
    <t>人</t>
    <rPh sb="0" eb="1">
      <t>ニン</t>
    </rPh>
    <phoneticPr fontId="2"/>
  </si>
  <si>
    <t>件　名</t>
    <rPh sb="0" eb="1">
      <t>ケン</t>
    </rPh>
    <rPh sb="2" eb="3">
      <t>ナ</t>
    </rPh>
    <phoneticPr fontId="2"/>
  </si>
  <si>
    <t>青山中学校美術室空調設備設置及び高圧受電設備改修工事</t>
  </si>
  <si>
    <t>所要量</t>
    <rPh sb="0" eb="2">
      <t>ショヨウ</t>
    </rPh>
    <rPh sb="2" eb="3">
      <t>リョウ</t>
    </rPh>
    <phoneticPr fontId="2"/>
  </si>
  <si>
    <t>機器搬入費</t>
    <rPh sb="0" eb="2">
      <t>キキ</t>
    </rPh>
    <rPh sb="2" eb="5">
      <t>ハンニュウヒ</t>
    </rPh>
    <phoneticPr fontId="2"/>
  </si>
  <si>
    <t>とび工</t>
    <rPh sb="2" eb="3">
      <t>コウ</t>
    </rPh>
    <phoneticPr fontId="2"/>
  </si>
  <si>
    <t>運転手（一般）</t>
    <rPh sb="0" eb="3">
      <t>ウンテンシュ</t>
    </rPh>
    <rPh sb="4" eb="6">
      <t>イッパン</t>
    </rPh>
    <phoneticPr fontId="2"/>
  </si>
  <si>
    <t>頁</t>
    <rPh sb="0" eb="1">
      <t>ページ</t>
    </rPh>
    <phoneticPr fontId="2"/>
  </si>
  <si>
    <t>細　　目</t>
    <rPh sb="0" eb="1">
      <t>ホソ</t>
    </rPh>
    <rPh sb="3" eb="4">
      <t>メ</t>
    </rPh>
    <phoneticPr fontId="2"/>
  </si>
  <si>
    <t>摘　　要</t>
    <rPh sb="0" eb="1">
      <t>テキ</t>
    </rPh>
    <rPh sb="3" eb="4">
      <t>ヨウ</t>
    </rPh>
    <phoneticPr fontId="2"/>
  </si>
  <si>
    <t>金　　額</t>
    <rPh sb="0" eb="1">
      <t>キン</t>
    </rPh>
    <rPh sb="3" eb="4">
      <t>ガク</t>
    </rPh>
    <phoneticPr fontId="2"/>
  </si>
  <si>
    <t>根　　拠</t>
    <rPh sb="0" eb="1">
      <t>ネ</t>
    </rPh>
    <rPh sb="3" eb="4">
      <t>キョ</t>
    </rPh>
    <phoneticPr fontId="2"/>
  </si>
  <si>
    <t>建設物価</t>
    <rPh sb="0" eb="2">
      <t>ケンセツ</t>
    </rPh>
    <rPh sb="2" eb="4">
      <t>ブッカ</t>
    </rPh>
    <phoneticPr fontId="2"/>
  </si>
  <si>
    <t>積算資料</t>
    <rPh sb="0" eb="2">
      <t>セキサン</t>
    </rPh>
    <rPh sb="2" eb="4">
      <t>シリョウ</t>
    </rPh>
    <phoneticPr fontId="2"/>
  </si>
  <si>
    <t>根拠単価</t>
    <rPh sb="0" eb="2">
      <t>コンキョ</t>
    </rPh>
    <rPh sb="2" eb="4">
      <t>タンカ</t>
    </rPh>
    <phoneticPr fontId="2"/>
  </si>
  <si>
    <t>平均単価</t>
    <rPh sb="0" eb="2">
      <t>ヘイキン</t>
    </rPh>
    <rPh sb="2" eb="4">
      <t>タンカ</t>
    </rPh>
    <phoneticPr fontId="2"/>
  </si>
  <si>
    <t>備　考</t>
    <rPh sb="0" eb="1">
      <t>ビ</t>
    </rPh>
    <rPh sb="2" eb="3">
      <t>コウ</t>
    </rPh>
    <phoneticPr fontId="2"/>
  </si>
  <si>
    <t>揚重機賃料</t>
    <rPh sb="0" eb="3">
      <t>ヨウジュウキ</t>
    </rPh>
    <rPh sb="3" eb="5">
      <t>チンリョウ</t>
    </rPh>
    <phoneticPr fontId="2"/>
  </si>
  <si>
    <t>ﾄﾗｯｸｸﾚｰﾝ</t>
    <phoneticPr fontId="2"/>
  </si>
  <si>
    <t>台・日/ｔ</t>
    <rPh sb="0" eb="1">
      <t>ダイ</t>
    </rPh>
    <rPh sb="2" eb="3">
      <t>ニチ</t>
    </rPh>
    <phoneticPr fontId="2"/>
  </si>
  <si>
    <t>油圧ジャッキ損料</t>
    <rPh sb="0" eb="2">
      <t>ユアツ</t>
    </rPh>
    <rPh sb="6" eb="8">
      <t>ソンリョウ</t>
    </rPh>
    <phoneticPr fontId="2"/>
  </si>
  <si>
    <t>20ｔ</t>
    <phoneticPr fontId="2"/>
  </si>
  <si>
    <t>コロ</t>
    <phoneticPr fontId="2"/>
  </si>
  <si>
    <t>ｍ/ｔ</t>
    <phoneticPr fontId="2"/>
  </si>
  <si>
    <t>㎥/ｔ</t>
    <phoneticPr fontId="2"/>
  </si>
  <si>
    <t>日/ｔ</t>
    <rPh sb="0" eb="1">
      <t>ニチ</t>
    </rPh>
    <phoneticPr fontId="2"/>
  </si>
  <si>
    <t>道板</t>
    <rPh sb="0" eb="1">
      <t>ミチ</t>
    </rPh>
    <rPh sb="1" eb="2">
      <t>イタ</t>
    </rPh>
    <phoneticPr fontId="2"/>
  </si>
  <si>
    <t>松4ｍ×3.6㎝×15㎝</t>
    <rPh sb="0" eb="1">
      <t>マツ</t>
    </rPh>
    <phoneticPr fontId="2"/>
  </si>
  <si>
    <t>油圧ジャッキ、ｺﾛ</t>
    <rPh sb="0" eb="2">
      <t>ユアツ</t>
    </rPh>
    <phoneticPr fontId="2"/>
  </si>
  <si>
    <t>道板の運搬費</t>
    <rPh sb="0" eb="1">
      <t>ミチ</t>
    </rPh>
    <rPh sb="1" eb="2">
      <t>イタ</t>
    </rPh>
    <rPh sb="3" eb="5">
      <t>ウンパン</t>
    </rPh>
    <rPh sb="5" eb="6">
      <t>ヒ</t>
    </rPh>
    <phoneticPr fontId="2"/>
  </si>
  <si>
    <t>ﾄﾗｯｸ普通用2ｔ積</t>
    <rPh sb="4" eb="6">
      <t>フツウ</t>
    </rPh>
    <rPh sb="6" eb="7">
      <t>ヨウ</t>
    </rPh>
    <rPh sb="9" eb="10">
      <t>ツミ</t>
    </rPh>
    <phoneticPr fontId="2"/>
  </si>
  <si>
    <t>「運搬機械運転」は</t>
    <rPh sb="1" eb="3">
      <t>ウンパン</t>
    </rPh>
    <rPh sb="3" eb="5">
      <t>キカイ</t>
    </rPh>
    <rPh sb="5" eb="7">
      <t>ウンテン</t>
    </rPh>
    <phoneticPr fontId="2"/>
  </si>
  <si>
    <t>表M1-1-73による。</t>
    <rPh sb="0" eb="1">
      <t>ヒョウ</t>
    </rPh>
    <phoneticPr fontId="2"/>
  </si>
  <si>
    <t>運転手(一般）</t>
    <rPh sb="0" eb="3">
      <t>ウンテンシュ</t>
    </rPh>
    <rPh sb="4" eb="6">
      <t>イッパン</t>
    </rPh>
    <phoneticPr fontId="2"/>
  </si>
  <si>
    <t>掛率</t>
    <rPh sb="0" eb="1">
      <t>カ</t>
    </rPh>
    <rPh sb="1" eb="2">
      <t>リツ</t>
    </rPh>
    <phoneticPr fontId="2"/>
  </si>
  <si>
    <t>材料</t>
    <rPh sb="0" eb="2">
      <t>ザイリョウ</t>
    </rPh>
    <phoneticPr fontId="2"/>
  </si>
  <si>
    <t>損料</t>
    <rPh sb="0" eb="2">
      <t>ソンリョウ</t>
    </rPh>
    <phoneticPr fontId="2"/>
  </si>
  <si>
    <t>刊行物</t>
  </si>
  <si>
    <t>建設物価</t>
    <rPh sb="0" eb="2">
      <t>ケンセツ</t>
    </rPh>
    <rPh sb="2" eb="4">
      <t>ブッカ</t>
    </rPh>
    <phoneticPr fontId="2"/>
  </si>
  <si>
    <t>積算資料</t>
    <rPh sb="0" eb="2">
      <t>セキサン</t>
    </rPh>
    <rPh sb="2" eb="4">
      <t>シリョウ</t>
    </rPh>
    <phoneticPr fontId="2"/>
  </si>
  <si>
    <t>施工単価</t>
    <rPh sb="0" eb="2">
      <t>セコウ</t>
    </rPh>
    <rPh sb="2" eb="4">
      <t>タンカ</t>
    </rPh>
    <phoneticPr fontId="2"/>
  </si>
  <si>
    <t>コスト情報</t>
    <rPh sb="3" eb="5">
      <t>ジョウホウ</t>
    </rPh>
    <phoneticPr fontId="2"/>
  </si>
  <si>
    <t>人</t>
    <rPh sb="0" eb="1">
      <t>ニン</t>
    </rPh>
    <phoneticPr fontId="2"/>
  </si>
  <si>
    <t>円/L</t>
    <rPh sb="0" eb="1">
      <t>エン</t>
    </rPh>
    <phoneticPr fontId="2"/>
  </si>
  <si>
    <t>燃料（軽油）</t>
    <rPh sb="0" eb="2">
      <t>ネンリョウ</t>
    </rPh>
    <rPh sb="3" eb="5">
      <t>ケイユ</t>
    </rPh>
    <phoneticPr fontId="2"/>
  </si>
  <si>
    <t>機械損料</t>
    <rPh sb="0" eb="2">
      <t>キカイ</t>
    </rPh>
    <rPh sb="2" eb="4">
      <t>ソンリョウ</t>
    </rPh>
    <phoneticPr fontId="2"/>
  </si>
  <si>
    <t>その他</t>
    <rPh sb="2" eb="3">
      <t>タ</t>
    </rPh>
    <phoneticPr fontId="2"/>
  </si>
  <si>
    <t>運搬機械運転</t>
    <rPh sb="0" eb="2">
      <t>ウンパン</t>
    </rPh>
    <rPh sb="2" eb="4">
      <t>キカイ</t>
    </rPh>
    <rPh sb="4" eb="6">
      <t>ウンテン</t>
    </rPh>
    <phoneticPr fontId="2"/>
  </si>
  <si>
    <t>率対象</t>
    <rPh sb="0" eb="1">
      <t>リツ</t>
    </rPh>
    <rPh sb="1" eb="3">
      <t>タイショウ</t>
    </rPh>
    <phoneticPr fontId="2"/>
  </si>
  <si>
    <t>「その他」の</t>
    <rPh sb="3" eb="4">
      <t>タ</t>
    </rPh>
    <phoneticPr fontId="2"/>
  </si>
  <si>
    <t>刊行物</t>
    <rPh sb="0" eb="3">
      <t>カンコウブツ</t>
    </rPh>
    <phoneticPr fontId="2"/>
  </si>
  <si>
    <t>積・</t>
    <rPh sb="0" eb="1">
      <t>セキ</t>
    </rPh>
    <phoneticPr fontId="2"/>
  </si>
  <si>
    <t>物・</t>
    <rPh sb="0" eb="1">
      <t>ブツ</t>
    </rPh>
    <phoneticPr fontId="2"/>
  </si>
  <si>
    <t>2021/1月号</t>
    <rPh sb="6" eb="8">
      <t>ガツゴウ</t>
    </rPh>
    <phoneticPr fontId="2"/>
  </si>
  <si>
    <t>施・</t>
    <rPh sb="0" eb="1">
      <t>シ</t>
    </rPh>
    <phoneticPr fontId="2"/>
  </si>
  <si>
    <t>コ・</t>
    <phoneticPr fontId="2"/>
  </si>
  <si>
    <t>2021/1月冬号</t>
    <rPh sb="6" eb="7">
      <t>ガツ</t>
    </rPh>
    <rPh sb="7" eb="8">
      <t>フユ</t>
    </rPh>
    <rPh sb="8" eb="9">
      <t>ゴウ</t>
    </rPh>
    <phoneticPr fontId="2"/>
  </si>
  <si>
    <t>積）</t>
    <rPh sb="0" eb="1">
      <t>セキ</t>
    </rPh>
    <phoneticPr fontId="2"/>
  </si>
  <si>
    <t>損料表20-24</t>
    <rPh sb="0" eb="2">
      <t>ソンリョウ</t>
    </rPh>
    <rPh sb="2" eb="3">
      <t>ヒョウ</t>
    </rPh>
    <phoneticPr fontId="2"/>
  </si>
  <si>
    <t>G92A（3.66ｍ）×2ｍ</t>
    <phoneticPr fontId="2"/>
  </si>
  <si>
    <t>←1本あたり</t>
    <rPh sb="2" eb="3">
      <t>ホン</t>
    </rPh>
    <phoneticPr fontId="2"/>
  </si>
  <si>
    <t>←2ｍあたり</t>
    <phoneticPr fontId="2"/>
  </si>
  <si>
    <t>労務単価R2</t>
    <rPh sb="0" eb="2">
      <t>ロウム</t>
    </rPh>
    <rPh sb="2" eb="4">
      <t>タンカ</t>
    </rPh>
    <phoneticPr fontId="2"/>
  </si>
  <si>
    <t>損料表03-1</t>
    <rPh sb="0" eb="2">
      <t>ソンリョウ</t>
    </rPh>
    <rPh sb="2" eb="3">
      <t>ヒョウ</t>
    </rPh>
    <phoneticPr fontId="2"/>
  </si>
  <si>
    <t>円/日</t>
    <rPh sb="0" eb="1">
      <t>エン</t>
    </rPh>
    <rPh sb="2" eb="3">
      <t>ニチ</t>
    </rPh>
    <phoneticPr fontId="2"/>
  </si>
  <si>
    <t>×</t>
    <phoneticPr fontId="2"/>
  </si>
  <si>
    <t>×</t>
    <phoneticPr fontId="2"/>
  </si>
  <si>
    <t>＝</t>
    <phoneticPr fontId="2"/>
  </si>
  <si>
    <t>質量ｋｇ</t>
    <rPh sb="0" eb="2">
      <t>シツリョウ</t>
    </rPh>
    <phoneticPr fontId="2"/>
  </si>
  <si>
    <t>体積㎥</t>
    <rPh sb="0" eb="2">
      <t>タイセキ</t>
    </rPh>
    <phoneticPr fontId="2"/>
  </si>
  <si>
    <t>質量/体積</t>
    <rPh sb="0" eb="2">
      <t>シツリョウ</t>
    </rPh>
    <rPh sb="3" eb="5">
      <t>タイセキ</t>
    </rPh>
    <phoneticPr fontId="2"/>
  </si>
  <si>
    <t>単独でない</t>
    <rPh sb="0" eb="2">
      <t>タンドク</t>
    </rPh>
    <phoneticPr fontId="2"/>
  </si>
  <si>
    <t>補正率</t>
    <rPh sb="0" eb="2">
      <t>ホセイ</t>
    </rPh>
    <rPh sb="2" eb="3">
      <t>リツ</t>
    </rPh>
    <phoneticPr fontId="2"/>
  </si>
  <si>
    <t>600㎏/m3以上</t>
    <rPh sb="7" eb="9">
      <t>イジョウ</t>
    </rPh>
    <phoneticPr fontId="2"/>
  </si>
  <si>
    <t>500ｋｇ以下</t>
    <rPh sb="5" eb="7">
      <t>イカ</t>
    </rPh>
    <phoneticPr fontId="2"/>
  </si>
  <si>
    <t>機搬-1</t>
    <rPh sb="0" eb="1">
      <t>キ</t>
    </rPh>
    <rPh sb="1" eb="2">
      <t>ハン</t>
    </rPh>
    <phoneticPr fontId="2"/>
  </si>
  <si>
    <t>機器1</t>
    <rPh sb="0" eb="2">
      <t>キキ</t>
    </rPh>
    <phoneticPr fontId="2"/>
  </si>
  <si>
    <t>機器2</t>
    <rPh sb="0" eb="2">
      <t>キキ</t>
    </rPh>
    <phoneticPr fontId="2"/>
  </si>
  <si>
    <t>端数補正</t>
    <rPh sb="0" eb="2">
      <t>ハスウ</t>
    </rPh>
    <rPh sb="2" eb="4">
      <t>ホセイ</t>
    </rPh>
    <phoneticPr fontId="2"/>
  </si>
  <si>
    <t>円</t>
    <rPh sb="0" eb="1">
      <t>エン</t>
    </rPh>
    <phoneticPr fontId="2"/>
  </si>
  <si>
    <t>機器3</t>
    <rPh sb="0" eb="2">
      <t>キキ</t>
    </rPh>
    <phoneticPr fontId="2"/>
  </si>
  <si>
    <t>機器運搬費　</t>
    <rPh sb="0" eb="2">
      <t>キキ</t>
    </rPh>
    <rPh sb="2" eb="4">
      <t>ウンパン</t>
    </rPh>
    <rPh sb="4" eb="5">
      <t>ヒ</t>
    </rPh>
    <phoneticPr fontId="2"/>
  </si>
  <si>
    <t>代価　</t>
    <rPh sb="0" eb="2">
      <t>ダイカ</t>
    </rPh>
    <phoneticPr fontId="2"/>
  </si>
  <si>
    <t>式</t>
    <rPh sb="0" eb="1">
      <t>シキ</t>
    </rPh>
    <phoneticPr fontId="2"/>
  </si>
  <si>
    <t>機器搬入費</t>
    <rPh sb="0" eb="2">
      <t>キキ</t>
    </rPh>
    <rPh sb="2" eb="5">
      <t>ハンニュウヒ</t>
    </rPh>
    <phoneticPr fontId="2"/>
  </si>
  <si>
    <t>代価名</t>
    <rPh sb="0" eb="2">
      <t>ダイカ</t>
    </rPh>
    <rPh sb="2" eb="3">
      <t>メイ</t>
    </rPh>
    <phoneticPr fontId="2"/>
  </si>
  <si>
    <t>機搬-2</t>
    <rPh sb="0" eb="1">
      <t>キ</t>
    </rPh>
    <rPh sb="1" eb="2">
      <t>ハン</t>
    </rPh>
    <phoneticPr fontId="2"/>
  </si>
  <si>
    <t>既設電灯トランス</t>
    <rPh sb="0" eb="2">
      <t>キセツ</t>
    </rPh>
    <rPh sb="2" eb="4">
      <t>デントウ</t>
    </rPh>
    <phoneticPr fontId="2"/>
  </si>
  <si>
    <t>既設動力トランス</t>
    <rPh sb="0" eb="2">
      <t>キセツ</t>
    </rPh>
    <rPh sb="2" eb="4">
      <t>ドウリョク</t>
    </rPh>
    <phoneticPr fontId="2"/>
  </si>
  <si>
    <t>※体積・質量詳細不明</t>
    <rPh sb="1" eb="3">
      <t>タイセキ</t>
    </rPh>
    <rPh sb="4" eb="6">
      <t>シツリョウ</t>
    </rPh>
    <rPh sb="6" eb="8">
      <t>ショウサイ</t>
    </rPh>
    <rPh sb="8" eb="10">
      <t>フメイ</t>
    </rPh>
    <phoneticPr fontId="2"/>
  </si>
  <si>
    <t>※質量詳細不明</t>
    <rPh sb="1" eb="3">
      <t>シツリョウ</t>
    </rPh>
    <rPh sb="3" eb="5">
      <t>ショウサイ</t>
    </rPh>
    <rPh sb="5" eb="7">
      <t>フメイ</t>
    </rPh>
    <phoneticPr fontId="2"/>
  </si>
  <si>
    <t>合計</t>
    <phoneticPr fontId="2"/>
  </si>
  <si>
    <t>代価名</t>
    <rPh sb="0" eb="2">
      <t>ダイカ</t>
    </rPh>
    <rPh sb="2" eb="3">
      <t>メイ</t>
    </rPh>
    <phoneticPr fontId="2"/>
  </si>
  <si>
    <t>撤去費</t>
    <rPh sb="0" eb="3">
      <t>テッキョヒ</t>
    </rPh>
    <phoneticPr fontId="2"/>
  </si>
  <si>
    <t>P-M73</t>
    <phoneticPr fontId="2"/>
  </si>
  <si>
    <t>P-M79</t>
    <phoneticPr fontId="2"/>
  </si>
  <si>
    <t>ｽﾀﾝﾄﾞ給油</t>
    <rPh sb="5" eb="7">
      <t>キュウユ</t>
    </rPh>
    <phoneticPr fontId="2"/>
  </si>
  <si>
    <t>条件　P-M74</t>
    <rPh sb="0" eb="2">
      <t>ジョウケン</t>
    </rPh>
    <phoneticPr fontId="2"/>
  </si>
  <si>
    <t>P-M140</t>
    <phoneticPr fontId="2"/>
  </si>
  <si>
    <t>令和３年４月</t>
    <rPh sb="0" eb="1">
      <t>レイ</t>
    </rPh>
    <rPh sb="1" eb="2">
      <t>カズ</t>
    </rPh>
    <rPh sb="3" eb="4">
      <t>ネン</t>
    </rPh>
    <rPh sb="5" eb="6">
      <t>ガツ</t>
    </rPh>
    <phoneticPr fontId="2"/>
  </si>
  <si>
    <t>1の計</t>
    <rPh sb="2" eb="3">
      <t>ケイ</t>
    </rPh>
    <phoneticPr fontId="2"/>
  </si>
  <si>
    <t>空調機器設置工事</t>
    <rPh sb="0" eb="2">
      <t>クウチョウ</t>
    </rPh>
    <rPh sb="2" eb="4">
      <t>キキ</t>
    </rPh>
    <rPh sb="4" eb="6">
      <t>セッチ</t>
    </rPh>
    <rPh sb="6" eb="8">
      <t>コウジ</t>
    </rPh>
    <phoneticPr fontId="2"/>
  </si>
  <si>
    <t>室外機架台</t>
    <rPh sb="0" eb="3">
      <t>シツガイキ</t>
    </rPh>
    <rPh sb="3" eb="5">
      <t>カダイ</t>
    </rPh>
    <phoneticPr fontId="2"/>
  </si>
  <si>
    <t>コンクリート製</t>
    <rPh sb="6" eb="7">
      <t>セイ</t>
    </rPh>
    <phoneticPr fontId="2"/>
  </si>
  <si>
    <t>冷媒用保温付被服銅管</t>
    <rPh sb="0" eb="3">
      <t>レイバイヨウ</t>
    </rPh>
    <rPh sb="3" eb="5">
      <t>ホオン</t>
    </rPh>
    <rPh sb="5" eb="6">
      <t>ツ</t>
    </rPh>
    <rPh sb="6" eb="8">
      <t>ヒフク</t>
    </rPh>
    <rPh sb="8" eb="10">
      <t>ドウカン</t>
    </rPh>
    <phoneticPr fontId="2"/>
  </si>
  <si>
    <t>冷媒用保温付被覆銅管</t>
    <rPh sb="0" eb="3">
      <t>レイバイヨウ</t>
    </rPh>
    <rPh sb="3" eb="5">
      <t>ホオン</t>
    </rPh>
    <rPh sb="5" eb="6">
      <t>ツ</t>
    </rPh>
    <rPh sb="6" eb="8">
      <t>ヒフク</t>
    </rPh>
    <rPh sb="8" eb="10">
      <t>ドウカン</t>
    </rPh>
    <phoneticPr fontId="2"/>
  </si>
  <si>
    <t>2の計</t>
    <rPh sb="2" eb="3">
      <t>ケイ</t>
    </rPh>
    <phoneticPr fontId="2"/>
  </si>
  <si>
    <t>空調配管工事</t>
    <rPh sb="0" eb="2">
      <t>クウチョウ</t>
    </rPh>
    <rPh sb="2" eb="4">
      <t>ハイカン</t>
    </rPh>
    <rPh sb="4" eb="6">
      <t>コウジ</t>
    </rPh>
    <phoneticPr fontId="2"/>
  </si>
  <si>
    <t>3の計</t>
    <rPh sb="2" eb="3">
      <t>ケイ</t>
    </rPh>
    <phoneticPr fontId="2"/>
  </si>
  <si>
    <t>室外機　10馬力</t>
    <rPh sb="0" eb="3">
      <t>シツガイキ</t>
    </rPh>
    <rPh sb="6" eb="8">
      <t>バリキ</t>
    </rPh>
    <phoneticPr fontId="2"/>
  </si>
  <si>
    <t>600㎏/m3未満</t>
    <rPh sb="7" eb="9">
      <t>ミマン</t>
    </rPh>
    <phoneticPr fontId="2"/>
  </si>
  <si>
    <t>250ｋｇ以下</t>
    <rPh sb="5" eb="7">
      <t>イカ</t>
    </rPh>
    <phoneticPr fontId="2"/>
  </si>
  <si>
    <t>単独</t>
    <rPh sb="0" eb="2">
      <t>タンドク</t>
    </rPh>
    <phoneticPr fontId="2"/>
  </si>
  <si>
    <t>霊峰中学校技術室空調設置工事</t>
    <rPh sb="0" eb="2">
      <t>レイホウ</t>
    </rPh>
    <rPh sb="2" eb="5">
      <t>チュウガッコウ</t>
    </rPh>
    <rPh sb="5" eb="7">
      <t>ギジュツ</t>
    </rPh>
    <rPh sb="7" eb="8">
      <t>シツ</t>
    </rPh>
    <rPh sb="8" eb="10">
      <t>クウチョウ</t>
    </rPh>
    <rPh sb="10" eb="12">
      <t>セッチ</t>
    </rPh>
    <rPh sb="12" eb="14">
      <t>コウジ</t>
    </rPh>
    <phoneticPr fontId="2"/>
  </si>
  <si>
    <t>新堂</t>
    <rPh sb="0" eb="2">
      <t>シンドウ</t>
    </rPh>
    <phoneticPr fontId="2"/>
  </si>
  <si>
    <t>天吊形　6馬力　P160形　</t>
    <rPh sb="0" eb="1">
      <t>テン</t>
    </rPh>
    <rPh sb="1" eb="2">
      <t>ツリ</t>
    </rPh>
    <rPh sb="2" eb="3">
      <t>カタチ</t>
    </rPh>
    <rPh sb="5" eb="7">
      <t>バリキ</t>
    </rPh>
    <rPh sb="12" eb="13">
      <t>カタチ</t>
    </rPh>
    <phoneticPr fontId="2"/>
  </si>
  <si>
    <t>防護ネット</t>
    <rPh sb="0" eb="2">
      <t>ボウゴ</t>
    </rPh>
    <phoneticPr fontId="2"/>
  </si>
  <si>
    <t>個</t>
    <rPh sb="0" eb="1">
      <t>コ</t>
    </rPh>
    <phoneticPr fontId="2"/>
  </si>
  <si>
    <t>VP20</t>
    <phoneticPr fontId="2"/>
  </si>
  <si>
    <t>真空引き作業費</t>
    <rPh sb="0" eb="2">
      <t>シンクウ</t>
    </rPh>
    <rPh sb="2" eb="3">
      <t>ヒ</t>
    </rPh>
    <rPh sb="4" eb="6">
      <t>サギョウ</t>
    </rPh>
    <rPh sb="6" eb="7">
      <t>ヒ</t>
    </rPh>
    <phoneticPr fontId="2"/>
  </si>
  <si>
    <t>式</t>
    <rPh sb="0" eb="1">
      <t>シキ</t>
    </rPh>
    <phoneticPr fontId="2"/>
  </si>
  <si>
    <t>EM-CE5.5sq-4C</t>
    <phoneticPr fontId="2"/>
  </si>
  <si>
    <t>EM-CE22sq-3C</t>
    <phoneticPr fontId="2"/>
  </si>
  <si>
    <t>ｍ</t>
    <phoneticPr fontId="2"/>
  </si>
  <si>
    <t>電線</t>
    <rPh sb="0" eb="2">
      <t>デンセン</t>
    </rPh>
    <phoneticPr fontId="2"/>
  </si>
  <si>
    <t>EM-IE8sq</t>
    <phoneticPr fontId="2"/>
  </si>
  <si>
    <t>ｍ</t>
    <phoneticPr fontId="2"/>
  </si>
  <si>
    <t>金属製可とう電線管</t>
    <rPh sb="0" eb="3">
      <t>キンゾクセイ</t>
    </rPh>
    <rPh sb="3" eb="4">
      <t>カ</t>
    </rPh>
    <rPh sb="6" eb="9">
      <t>デンセンカン</t>
    </rPh>
    <phoneticPr fontId="2"/>
  </si>
  <si>
    <t>プルボックス</t>
    <phoneticPr fontId="2"/>
  </si>
  <si>
    <t>プルボックス</t>
    <phoneticPr fontId="2"/>
  </si>
  <si>
    <t>300×300×300</t>
    <phoneticPr fontId="2"/>
  </si>
  <si>
    <t>空調動力盤</t>
    <rPh sb="0" eb="2">
      <t>クウチョウ</t>
    </rPh>
    <rPh sb="2" eb="5">
      <t>ドウリョクバン</t>
    </rPh>
    <phoneticPr fontId="2"/>
  </si>
  <si>
    <t>PAC-M1</t>
    <phoneticPr fontId="2"/>
  </si>
  <si>
    <t>ELB3P50/30　3個</t>
    <rPh sb="12" eb="13">
      <t>コ</t>
    </rPh>
    <phoneticPr fontId="2"/>
  </si>
  <si>
    <t>既設動力盤改造</t>
    <rPh sb="0" eb="2">
      <t>キセツ</t>
    </rPh>
    <rPh sb="2" eb="5">
      <t>ドウリョクバン</t>
    </rPh>
    <rPh sb="5" eb="7">
      <t>カイゾウ</t>
    </rPh>
    <phoneticPr fontId="2"/>
  </si>
  <si>
    <t>MCB3P100A新設</t>
    <rPh sb="9" eb="11">
      <t>シンセツ</t>
    </rPh>
    <phoneticPr fontId="2"/>
  </si>
  <si>
    <t>SUS　300×300×300　WP　</t>
    <phoneticPr fontId="2"/>
  </si>
  <si>
    <t>☐450</t>
    <phoneticPr fontId="2"/>
  </si>
  <si>
    <t>ビニル被覆あり　#50</t>
    <rPh sb="3" eb="5">
      <t>ヒフク</t>
    </rPh>
    <phoneticPr fontId="2"/>
  </si>
  <si>
    <t>ビニル被覆あり　#30</t>
    <rPh sb="3" eb="5">
      <t>ヒフク</t>
    </rPh>
    <phoneticPr fontId="2"/>
  </si>
  <si>
    <t>EM-AE1.2-2C</t>
    <phoneticPr fontId="2"/>
  </si>
  <si>
    <t>メタルモール</t>
    <phoneticPr fontId="2"/>
  </si>
  <si>
    <t>A型　</t>
    <rPh sb="1" eb="2">
      <t>ガタ</t>
    </rPh>
    <phoneticPr fontId="2"/>
  </si>
  <si>
    <t>2個用ｽｲｯﾁﾎﾞｯｸｽ</t>
    <rPh sb="1" eb="2">
      <t>コ</t>
    </rPh>
    <rPh sb="2" eb="3">
      <t>ヨウ</t>
    </rPh>
    <phoneticPr fontId="2"/>
  </si>
  <si>
    <t>ｍ</t>
    <phoneticPr fontId="2"/>
  </si>
  <si>
    <t>E31　露出</t>
    <rPh sb="4" eb="6">
      <t>ロシュツ</t>
    </rPh>
    <phoneticPr fontId="2"/>
  </si>
  <si>
    <t>E51　露出</t>
    <rPh sb="4" eb="6">
      <t>ロシュツ</t>
    </rPh>
    <phoneticPr fontId="2"/>
  </si>
  <si>
    <t>窓加工費</t>
    <rPh sb="0" eb="1">
      <t>マド</t>
    </rPh>
    <rPh sb="1" eb="4">
      <t>カコウヒ</t>
    </rPh>
    <phoneticPr fontId="2"/>
  </si>
  <si>
    <t>式</t>
    <rPh sb="0" eb="1">
      <t>シキ</t>
    </rPh>
    <phoneticPr fontId="2"/>
  </si>
  <si>
    <t>外部SUS、内部ﾌｧｲﾝｶﾊﾞｰ</t>
    <rPh sb="0" eb="2">
      <t>ガイブ</t>
    </rPh>
    <rPh sb="6" eb="8">
      <t>ナイブ</t>
    </rPh>
    <phoneticPr fontId="2"/>
  </si>
  <si>
    <t>液管保温厚10㎜　9.52φ</t>
    <rPh sb="0" eb="1">
      <t>エキ</t>
    </rPh>
    <rPh sb="1" eb="2">
      <t>カン</t>
    </rPh>
    <rPh sb="2" eb="4">
      <t>ホオン</t>
    </rPh>
    <rPh sb="4" eb="5">
      <t>アツ</t>
    </rPh>
    <phoneticPr fontId="2"/>
  </si>
  <si>
    <t>ガス管保温厚20㎜　15.88φ</t>
    <rPh sb="2" eb="3">
      <t>カン</t>
    </rPh>
    <rPh sb="3" eb="5">
      <t>ホオン</t>
    </rPh>
    <rPh sb="5" eb="6">
      <t>アツ</t>
    </rPh>
    <phoneticPr fontId="2"/>
  </si>
  <si>
    <t>配管ｶﾊﾞｰ</t>
    <rPh sb="0" eb="2">
      <t>ハイカン</t>
    </rPh>
    <phoneticPr fontId="2"/>
  </si>
  <si>
    <t>HIVP</t>
    <phoneticPr fontId="2"/>
  </si>
  <si>
    <t>電線</t>
    <rPh sb="0" eb="2">
      <t>デンセン</t>
    </rPh>
    <phoneticPr fontId="2"/>
  </si>
  <si>
    <t>EM-EEF2.0-3C</t>
    <phoneticPr fontId="2"/>
  </si>
  <si>
    <t>ｍ</t>
    <phoneticPr fontId="2"/>
  </si>
  <si>
    <t>Ａ</t>
    <phoneticPr fontId="2"/>
  </si>
  <si>
    <t>直接工事費</t>
    <rPh sb="0" eb="2">
      <t>チョクセツ</t>
    </rPh>
    <rPh sb="2" eb="5">
      <t>コウジヒ</t>
    </rPh>
    <phoneticPr fontId="2"/>
  </si>
  <si>
    <t>契約の日から　令和3年7月16日まで</t>
    <rPh sb="0" eb="2">
      <t>ケイヤク</t>
    </rPh>
    <rPh sb="3" eb="4">
      <t>ヒ</t>
    </rPh>
    <rPh sb="7" eb="9">
      <t>レイワ</t>
    </rPh>
    <rPh sb="10" eb="11">
      <t>ネン</t>
    </rPh>
    <rPh sb="12" eb="13">
      <t>ガツ</t>
    </rPh>
    <rPh sb="15" eb="16">
      <t>ニチ</t>
    </rPh>
    <phoneticPr fontId="2"/>
  </si>
  <si>
    <t xml:space="preserve">〇技術室空調設備設置
・空調設置工事　　
　天吊型　 6馬力　P160形　　　3組
</t>
    <rPh sb="1" eb="3">
      <t>ギジュツ</t>
    </rPh>
    <rPh sb="3" eb="4">
      <t>シツ</t>
    </rPh>
    <rPh sb="4" eb="6">
      <t>クウチョウ</t>
    </rPh>
    <rPh sb="6" eb="8">
      <t>セツビ</t>
    </rPh>
    <rPh sb="8" eb="10">
      <t>セッチ</t>
    </rPh>
    <rPh sb="12" eb="14">
      <t>クウチョウ</t>
    </rPh>
    <rPh sb="14" eb="16">
      <t>セッチ</t>
    </rPh>
    <rPh sb="16" eb="18">
      <t>コウジ</t>
    </rPh>
    <rPh sb="22" eb="24">
      <t>テンツリ</t>
    </rPh>
    <rPh sb="24" eb="25">
      <t>ガタ</t>
    </rPh>
    <rPh sb="28" eb="30">
      <t>バリキ</t>
    </rPh>
    <rPh sb="35" eb="36">
      <t>ガタ</t>
    </rPh>
    <rPh sb="40" eb="41">
      <t>クミ</t>
    </rPh>
    <phoneticPr fontId="2"/>
  </si>
  <si>
    <t>08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</si>
</sst>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¥&quot;#,##0;[Red]&quot;¥&quot;\-#,##0"/>
    <numFmt numFmtId="8" formatCode="&quot;¥&quot;#,##0.00;[Red]&quot;¥&quot;\-#,##0.00"/>
    <numFmt numFmtId="176" formatCode="0.0"/>
    <numFmt numFmtId="177" formatCode="#,##0;&quot;▲ &quot;#,##0"/>
    <numFmt numFmtId="178" formatCode="#,##0.0;&quot;▲ &quot;#,##0.0"/>
    <numFmt numFmtId="179" formatCode="#,##0.00;&quot;▲ &quot;#,##0.00"/>
    <numFmt numFmtId="180" formatCode="0.00_);[Red]\(0.00\)"/>
    <numFmt numFmtId="181" formatCode="0.00_ "/>
    <numFmt numFmtId="182" formatCode="0.0000_ "/>
    <numFmt numFmtId="183" formatCode="[$-411]ggge&quot;年&quot;m&quot;月&quot;d&quot;日&quot;;@"/>
    <numFmt numFmtId="184" formatCode="#,##0.00_);[Red]\(#,##0.00\)"/>
    <numFmt numFmtId="185" formatCode="#,##0_);[Red]\(#,##0\)"/>
    <numFmt numFmtId="186" formatCode="0.000%"/>
    <numFmt numFmtId="187" formatCode="0_);[Red]\(0\)"/>
    <numFmt numFmtId="188" formatCode="&quot;$&quot;#,##0_);[Red]\(&quot;$&quot;#,##0\)"/>
    <numFmt numFmtId="189" formatCode="&quot;$&quot;#,##0.00_);[Red]\(&quot;$&quot;#,##0.00\)"/>
    <numFmt numFmtId="190" formatCode="#,###\ &quot;千&quot;&quot;円&quot;&quot;止&quot;"/>
    <numFmt numFmtId="191" formatCode="0.000"/>
    <numFmt numFmtId="192" formatCode="@&quot;月号&quot;"/>
    <numFmt numFmtId="193" formatCode="&quot;P&quot;0"/>
    <numFmt numFmtId="194" formatCode="0.0_);[Red]\(0.0\)"/>
    <numFmt numFmtId="195" formatCode="&quot;令&quot;&quot;和&quot;##&quot;年&quot;&quot;度&quot;"/>
    <numFmt numFmtId="196" formatCode="\ @"/>
    <numFmt numFmtId="197" formatCode="\ &quot;P&quot;0"/>
    <numFmt numFmtId="198" formatCode="&quot; P-E&quot;General"/>
    <numFmt numFmtId="199" formatCode="&quot;施・市&quot;General"/>
    <numFmt numFmtId="200" formatCode="&quot;ｺ・ P-&quot;General"/>
    <numFmt numFmtId="201" formatCode="&quot;積・ P-&quot;General"/>
    <numFmt numFmtId="202" formatCode="&quot;物・ P-&quot;General"/>
    <numFmt numFmtId="203" formatCode="&quot;D　-　&quot;0"/>
    <numFmt numFmtId="204" formatCode="@&quot;号&quot;"/>
    <numFmt numFmtId="205" formatCode="@&quot;．&quot;"/>
    <numFmt numFmtId="206" formatCode="[$¥-411]#,##0_);[Red]\([$¥-411]#,##0\)"/>
    <numFmt numFmtId="207" formatCode="&quot;P&quot;General"/>
  </numFmts>
  <fonts count="6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lr oSVbN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color indexed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rgb="FFFF0000"/>
      <name val="ＭＳ 明朝"/>
      <family val="1"/>
      <charset val="128"/>
    </font>
    <font>
      <b/>
      <sz val="10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1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</borders>
  <cellStyleXfs count="84">
    <xf numFmtId="0" fontId="0" fillId="0" borderId="0">
      <alignment vertical="center"/>
    </xf>
    <xf numFmtId="40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0" fontId="27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88" fontId="9" fillId="0" borderId="0"/>
    <xf numFmtId="0" fontId="4" fillId="0" borderId="0"/>
    <xf numFmtId="4" fontId="27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6" fillId="0" borderId="0"/>
    <xf numFmtId="0" fontId="30" fillId="0" borderId="0">
      <alignment horizont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20" borderId="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9" fillId="22" borderId="4" applyNumberFormat="0" applyFon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3" borderId="0">
      <alignment horizontal="right" vertical="top"/>
    </xf>
    <xf numFmtId="0" fontId="36" fillId="23" borderId="0">
      <alignment horizontal="right" vertical="top"/>
    </xf>
    <xf numFmtId="0" fontId="37" fillId="24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8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52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24" borderId="11" applyNumberFormat="0" applyAlignment="0" applyProtection="0">
      <alignment vertical="center"/>
    </xf>
    <xf numFmtId="176" fontId="44" fillId="23" borderId="12">
      <alignment horizontal="right"/>
    </xf>
    <xf numFmtId="176" fontId="45" fillId="23" borderId="12">
      <alignment horizontal="right"/>
    </xf>
    <xf numFmtId="0" fontId="46" fillId="0" borderId="0" applyNumberFormat="0" applyFill="0" applyBorder="0" applyAlignment="0" applyProtection="0">
      <alignment vertical="center"/>
    </xf>
    <xf numFmtId="0" fontId="47" fillId="7" borderId="6" applyNumberFormat="0" applyAlignment="0" applyProtection="0">
      <alignment vertical="center"/>
    </xf>
    <xf numFmtId="0" fontId="62" fillId="0" borderId="0">
      <alignment vertical="center"/>
    </xf>
    <xf numFmtId="0" fontId="38" fillId="0" borderId="0"/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52" fillId="0" borderId="0" applyNumberFormat="0" applyFont="0" applyBorder="0" applyProtection="0">
      <alignment horizontal="center" vertical="center"/>
      <protection locked="0"/>
    </xf>
    <xf numFmtId="0" fontId="24" fillId="0" borderId="0">
      <alignment vertical="center"/>
    </xf>
    <xf numFmtId="0" fontId="52" fillId="0" borderId="0"/>
    <xf numFmtId="0" fontId="48" fillId="0" borderId="0"/>
    <xf numFmtId="0" fontId="49" fillId="0" borderId="0"/>
    <xf numFmtId="0" fontId="11" fillId="0" borderId="0"/>
    <xf numFmtId="0" fontId="50" fillId="4" borderId="0" applyNumberFormat="0" applyBorder="0" applyAlignment="0" applyProtection="0">
      <alignment vertical="center"/>
    </xf>
  </cellStyleXfs>
  <cellXfs count="720">
    <xf numFmtId="0" fontId="0" fillId="0" borderId="0" xfId="0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53" applyNumberFormat="1" applyFont="1" applyBorder="1" applyAlignment="1">
      <alignment horizontal="right" vertical="center"/>
    </xf>
    <xf numFmtId="177" fontId="9" fillId="0" borderId="0" xfId="53" applyNumberFormat="1" applyFont="1" applyBorder="1" applyAlignment="1">
      <alignment horizontal="left" vertical="center" indent="1"/>
    </xf>
    <xf numFmtId="177" fontId="9" fillId="0" borderId="0" xfId="53" applyNumberFormat="1" applyFont="1" applyBorder="1" applyAlignment="1">
      <alignment horizontal="right" vertical="center"/>
    </xf>
    <xf numFmtId="177" fontId="9" fillId="0" borderId="0" xfId="53" applyNumberFormat="1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0" fontId="13" fillId="0" borderId="21" xfId="0" applyNumberFormat="1" applyFont="1" applyBorder="1" applyAlignment="1">
      <alignment horizontal="right" vertical="center"/>
    </xf>
    <xf numFmtId="180" fontId="12" fillId="0" borderId="16" xfId="0" applyNumberFormat="1" applyFont="1" applyBorder="1" applyAlignment="1">
      <alignment horizontal="right" vertical="center"/>
    </xf>
    <xf numFmtId="0" fontId="52" fillId="0" borderId="0" xfId="0" applyFont="1" applyBorder="1" applyAlignment="1">
      <alignment horizontal="center" vertical="center"/>
    </xf>
    <xf numFmtId="180" fontId="52" fillId="0" borderId="0" xfId="53" applyNumberFormat="1" applyFont="1" applyBorder="1" applyAlignment="1">
      <alignment horizontal="right" vertical="center"/>
    </xf>
    <xf numFmtId="177" fontId="52" fillId="0" borderId="0" xfId="53" applyNumberFormat="1" applyFont="1" applyBorder="1" applyAlignment="1">
      <alignment horizontal="right" vertical="center"/>
    </xf>
    <xf numFmtId="177" fontId="52" fillId="0" borderId="0" xfId="53" applyNumberFormat="1" applyFont="1" applyBorder="1" applyAlignment="1">
      <alignment horizontal="center" vertical="center" shrinkToFit="1"/>
    </xf>
    <xf numFmtId="0" fontId="52" fillId="0" borderId="0" xfId="0" applyFont="1" applyBorder="1">
      <alignment vertical="center"/>
    </xf>
    <xf numFmtId="0" fontId="52" fillId="0" borderId="0" xfId="0" applyFont="1" applyBorder="1" applyAlignment="1">
      <alignment horizontal="center" vertical="center" shrinkToFit="1"/>
    </xf>
    <xf numFmtId="177" fontId="53" fillId="0" borderId="0" xfId="53" applyNumberFormat="1" applyFont="1" applyBorder="1" applyAlignment="1">
      <alignment horizontal="center" vertical="center" shrinkToFit="1"/>
    </xf>
    <xf numFmtId="0" fontId="52" fillId="0" borderId="34" xfId="0" applyFont="1" applyBorder="1">
      <alignment vertical="center"/>
    </xf>
    <xf numFmtId="177" fontId="53" fillId="0" borderId="14" xfId="53" applyNumberFormat="1" applyFont="1" applyBorder="1" applyAlignment="1">
      <alignment horizontal="center" vertical="center" shrinkToFit="1"/>
    </xf>
    <xf numFmtId="0" fontId="52" fillId="0" borderId="56" xfId="0" applyFont="1" applyBorder="1">
      <alignment vertical="center"/>
    </xf>
    <xf numFmtId="0" fontId="24" fillId="26" borderId="31" xfId="0" applyFont="1" applyFill="1" applyBorder="1" applyAlignment="1">
      <alignment horizontal="left" vertical="center"/>
    </xf>
    <xf numFmtId="0" fontId="24" fillId="26" borderId="13" xfId="0" applyFont="1" applyFill="1" applyBorder="1" applyAlignment="1">
      <alignment horizontal="left" vertical="center"/>
    </xf>
    <xf numFmtId="0" fontId="24" fillId="0" borderId="38" xfId="0" applyFont="1" applyBorder="1" applyAlignment="1">
      <alignment horizontal="center" vertical="center"/>
    </xf>
    <xf numFmtId="38" fontId="52" fillId="0" borderId="31" xfId="53" applyFont="1" applyBorder="1" applyAlignment="1">
      <alignment horizontal="center" vertical="center"/>
    </xf>
    <xf numFmtId="0" fontId="52" fillId="0" borderId="13" xfId="0" applyFont="1" applyBorder="1">
      <alignment vertical="center"/>
    </xf>
    <xf numFmtId="0" fontId="52" fillId="0" borderId="38" xfId="0" applyFont="1" applyBorder="1">
      <alignment vertical="center"/>
    </xf>
    <xf numFmtId="177" fontId="52" fillId="0" borderId="14" xfId="53" applyNumberFormat="1" applyFont="1" applyBorder="1" applyAlignment="1">
      <alignment horizontal="center" vertical="center" shrinkToFit="1"/>
    </xf>
    <xf numFmtId="0" fontId="24" fillId="0" borderId="31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52" fillId="0" borderId="38" xfId="0" applyFont="1" applyBorder="1" applyAlignment="1">
      <alignment horizontal="center" vertical="center"/>
    </xf>
    <xf numFmtId="38" fontId="52" fillId="0" borderId="31" xfId="53" applyFont="1" applyBorder="1" applyAlignment="1">
      <alignment vertical="center"/>
    </xf>
    <xf numFmtId="182" fontId="52" fillId="0" borderId="13" xfId="0" applyNumberFormat="1" applyFont="1" applyBorder="1">
      <alignment vertical="center"/>
    </xf>
    <xf numFmtId="182" fontId="52" fillId="0" borderId="38" xfId="0" applyNumberFormat="1" applyFont="1" applyBorder="1">
      <alignment vertical="center"/>
    </xf>
    <xf numFmtId="177" fontId="54" fillId="0" borderId="14" xfId="53" applyNumberFormat="1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left" vertical="center"/>
    </xf>
    <xf numFmtId="0" fontId="52" fillId="0" borderId="38" xfId="0" applyNumberFormat="1" applyFont="1" applyBorder="1" applyAlignment="1">
      <alignment horizontal="center" vertical="center"/>
    </xf>
    <xf numFmtId="177" fontId="54" fillId="0" borderId="14" xfId="53" applyNumberFormat="1" applyFont="1" applyBorder="1" applyAlignment="1">
      <alignment vertical="center" shrinkToFit="1"/>
    </xf>
    <xf numFmtId="177" fontId="52" fillId="0" borderId="14" xfId="53" applyNumberFormat="1" applyFont="1" applyBorder="1" applyAlignment="1">
      <alignment horizontal="left" vertical="center" shrinkToFit="1"/>
    </xf>
    <xf numFmtId="0" fontId="24" fillId="0" borderId="14" xfId="0" applyFont="1" applyBorder="1">
      <alignment vertical="center"/>
    </xf>
    <xf numFmtId="0" fontId="52" fillId="0" borderId="30" xfId="0" applyFont="1" applyBorder="1">
      <alignment vertical="center"/>
    </xf>
    <xf numFmtId="0" fontId="52" fillId="0" borderId="61" xfId="0" applyFont="1" applyBorder="1" applyAlignment="1">
      <alignment horizontal="center" vertical="center"/>
    </xf>
    <xf numFmtId="0" fontId="24" fillId="27" borderId="31" xfId="0" applyFont="1" applyFill="1" applyBorder="1" applyAlignment="1">
      <alignment horizontal="left" vertical="center"/>
    </xf>
    <xf numFmtId="0" fontId="24" fillId="27" borderId="13" xfId="0" applyFont="1" applyFill="1" applyBorder="1" applyAlignment="1">
      <alignment horizontal="left" vertical="center"/>
    </xf>
    <xf numFmtId="38" fontId="52" fillId="0" borderId="39" xfId="53" applyFont="1" applyBorder="1" applyAlignment="1">
      <alignment vertical="center"/>
    </xf>
    <xf numFmtId="182" fontId="52" fillId="0" borderId="32" xfId="0" applyNumberFormat="1" applyFont="1" applyBorder="1">
      <alignment vertical="center"/>
    </xf>
    <xf numFmtId="182" fontId="52" fillId="0" borderId="40" xfId="0" applyNumberFormat="1" applyFont="1" applyBorder="1">
      <alignment vertical="center"/>
    </xf>
    <xf numFmtId="181" fontId="52" fillId="0" borderId="0" xfId="0" applyNumberFormat="1" applyFont="1" applyBorder="1">
      <alignment vertical="center"/>
    </xf>
    <xf numFmtId="0" fontId="24" fillId="25" borderId="31" xfId="0" applyFont="1" applyFill="1" applyBorder="1">
      <alignment vertical="center"/>
    </xf>
    <xf numFmtId="0" fontId="52" fillId="0" borderId="31" xfId="0" applyFont="1" applyFill="1" applyBorder="1" applyAlignment="1">
      <alignment horizontal="left" vertical="center"/>
    </xf>
    <xf numFmtId="0" fontId="52" fillId="0" borderId="31" xfId="0" applyFont="1" applyBorder="1" applyAlignment="1">
      <alignment horizontal="left" vertical="center"/>
    </xf>
    <xf numFmtId="0" fontId="52" fillId="0" borderId="31" xfId="0" applyFont="1" applyBorder="1" applyAlignment="1">
      <alignment horizontal="left" vertical="center" wrapText="1"/>
    </xf>
    <xf numFmtId="0" fontId="52" fillId="0" borderId="31" xfId="0" applyFont="1" applyBorder="1">
      <alignment vertical="center"/>
    </xf>
    <xf numFmtId="0" fontId="52" fillId="0" borderId="13" xfId="0" applyFont="1" applyBorder="1" applyAlignment="1">
      <alignment horizontal="center" vertical="center"/>
    </xf>
    <xf numFmtId="0" fontId="52" fillId="0" borderId="61" xfId="0" applyFont="1" applyBorder="1">
      <alignment vertical="center"/>
    </xf>
    <xf numFmtId="0" fontId="52" fillId="0" borderId="53" xfId="0" applyFont="1" applyBorder="1">
      <alignment vertical="center"/>
    </xf>
    <xf numFmtId="0" fontId="52" fillId="0" borderId="0" xfId="0" applyFont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0" fontId="10" fillId="0" borderId="64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66" xfId="0" applyFont="1" applyBorder="1" applyAlignment="1">
      <alignment horizontal="center" vertical="center"/>
    </xf>
    <xf numFmtId="0" fontId="10" fillId="0" borderId="66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177" fontId="9" fillId="0" borderId="68" xfId="0" applyNumberFormat="1" applyFont="1" applyBorder="1" applyAlignment="1">
      <alignment horizontal="left" vertical="center" indent="1"/>
    </xf>
    <xf numFmtId="177" fontId="9" fillId="0" borderId="64" xfId="0" applyNumberFormat="1" applyFont="1" applyBorder="1" applyAlignment="1">
      <alignment vertical="center"/>
    </xf>
    <xf numFmtId="177" fontId="9" fillId="0" borderId="64" xfId="0" applyNumberFormat="1" applyFont="1" applyBorder="1" applyAlignment="1">
      <alignment horizontal="right" vertical="center"/>
    </xf>
    <xf numFmtId="177" fontId="9" fillId="0" borderId="64" xfId="55" applyNumberFormat="1" applyFont="1" applyBorder="1" applyAlignment="1">
      <alignment vertical="center" shrinkToFit="1"/>
    </xf>
    <xf numFmtId="177" fontId="9" fillId="0" borderId="65" xfId="55" applyNumberFormat="1" applyFont="1" applyBorder="1" applyAlignment="1">
      <alignment vertical="center" shrinkToFit="1"/>
    </xf>
    <xf numFmtId="177" fontId="12" fillId="0" borderId="0" xfId="55" applyNumberFormat="1" applyFont="1" applyBorder="1" applyAlignment="1">
      <alignment horizontal="right" vertical="center"/>
    </xf>
    <xf numFmtId="177" fontId="12" fillId="0" borderId="0" xfId="55" applyNumberFormat="1" applyFont="1" applyBorder="1" applyAlignment="1">
      <alignment horizontal="center" vertical="center" shrinkToFit="1"/>
    </xf>
    <xf numFmtId="184" fontId="13" fillId="0" borderId="21" xfId="0" applyNumberFormat="1" applyFont="1" applyBorder="1" applyAlignment="1">
      <alignment horizontal="right" vertical="center"/>
    </xf>
    <xf numFmtId="177" fontId="13" fillId="0" borderId="21" xfId="0" applyNumberFormat="1" applyFont="1" applyBorder="1" applyAlignment="1">
      <alignment horizontal="right" vertical="center"/>
    </xf>
    <xf numFmtId="177" fontId="21" fillId="0" borderId="68" xfId="55" applyNumberFormat="1" applyFont="1" applyBorder="1" applyAlignment="1">
      <alignment horizontal="centerContinuous" vertical="center"/>
    </xf>
    <xf numFmtId="177" fontId="21" fillId="0" borderId="64" xfId="55" applyNumberFormat="1" applyFont="1" applyBorder="1" applyAlignment="1">
      <alignment horizontal="centerContinuous" vertical="center"/>
    </xf>
    <xf numFmtId="177" fontId="21" fillId="0" borderId="65" xfId="55" applyNumberFormat="1" applyFont="1" applyBorder="1" applyAlignment="1">
      <alignment horizontal="centerContinuous" vertical="center"/>
    </xf>
    <xf numFmtId="0" fontId="12" fillId="0" borderId="69" xfId="0" applyFont="1" applyBorder="1" applyAlignment="1">
      <alignment horizontal="left" vertical="center"/>
    </xf>
    <xf numFmtId="185" fontId="12" fillId="0" borderId="18" xfId="0" applyNumberFormat="1" applyFont="1" applyBorder="1" applyAlignment="1">
      <alignment horizontal="right" vertical="center" indent="1"/>
    </xf>
    <xf numFmtId="0" fontId="12" fillId="0" borderId="18" xfId="0" applyNumberFormat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right" vertical="center"/>
    </xf>
    <xf numFmtId="38" fontId="12" fillId="0" borderId="18" xfId="55" applyFont="1" applyBorder="1" applyAlignment="1">
      <alignment horizontal="right" vertical="center"/>
    </xf>
    <xf numFmtId="177" fontId="21" fillId="0" borderId="66" xfId="55" applyNumberFormat="1" applyFont="1" applyBorder="1" applyAlignment="1">
      <alignment horizontal="center" vertical="center" shrinkToFit="1"/>
    </xf>
    <xf numFmtId="184" fontId="13" fillId="0" borderId="21" xfId="0" applyNumberFormat="1" applyFont="1" applyBorder="1" applyAlignment="1">
      <alignment horizontal="right" vertical="center" indent="1"/>
    </xf>
    <xf numFmtId="38" fontId="13" fillId="0" borderId="21" xfId="55" applyFont="1" applyBorder="1" applyAlignment="1">
      <alignment horizontal="right" vertical="center"/>
    </xf>
    <xf numFmtId="177" fontId="13" fillId="0" borderId="68" xfId="55" applyNumberFormat="1" applyFont="1" applyBorder="1" applyAlignment="1">
      <alignment vertical="center" shrinkToFit="1"/>
    </xf>
    <xf numFmtId="177" fontId="13" fillId="0" borderId="64" xfId="55" applyNumberFormat="1" applyFont="1" applyBorder="1" applyAlignment="1">
      <alignment vertical="center" shrinkToFit="1"/>
    </xf>
    <xf numFmtId="177" fontId="13" fillId="0" borderId="64" xfId="55" applyNumberFormat="1" applyFont="1" applyBorder="1" applyAlignment="1">
      <alignment horizontal="center" vertical="center" shrinkToFit="1"/>
    </xf>
    <xf numFmtId="177" fontId="13" fillId="0" borderId="65" xfId="55" applyNumberFormat="1" applyFont="1" applyBorder="1" applyAlignment="1">
      <alignment horizontal="center" vertical="center" shrinkToFit="1"/>
    </xf>
    <xf numFmtId="184" fontId="12" fillId="0" borderId="18" xfId="0" applyNumberFormat="1" applyFont="1" applyBorder="1" applyAlignment="1">
      <alignment horizontal="right" vertical="center" indent="1"/>
    </xf>
    <xf numFmtId="177" fontId="12" fillId="0" borderId="69" xfId="55" applyNumberFormat="1" applyFont="1" applyBorder="1" applyAlignment="1">
      <alignment vertical="center" shrinkToFit="1"/>
    </xf>
    <xf numFmtId="177" fontId="12" fillId="0" borderId="66" xfId="55" applyNumberFormat="1" applyFont="1" applyBorder="1" applyAlignment="1">
      <alignment vertical="center" shrinkToFit="1"/>
    </xf>
    <xf numFmtId="177" fontId="12" fillId="0" borderId="67" xfId="55" applyNumberFormat="1" applyFont="1" applyBorder="1" applyAlignment="1">
      <alignment vertical="center" shrinkToFit="1"/>
    </xf>
    <xf numFmtId="177" fontId="21" fillId="0" borderId="68" xfId="55" applyNumberFormat="1" applyFont="1" applyBorder="1" applyAlignment="1">
      <alignment horizontal="left" vertical="center" indent="1"/>
    </xf>
    <xf numFmtId="177" fontId="21" fillId="0" borderId="64" xfId="55" applyNumberFormat="1" applyFont="1" applyBorder="1" applyAlignment="1">
      <alignment horizontal="centerContinuous" vertical="center" shrinkToFit="1"/>
    </xf>
    <xf numFmtId="177" fontId="21" fillId="0" borderId="65" xfId="55" applyNumberFormat="1" applyFont="1" applyBorder="1" applyAlignment="1">
      <alignment horizontal="centerContinuous" vertical="center" shrinkToFit="1"/>
    </xf>
    <xf numFmtId="177" fontId="21" fillId="0" borderId="69" xfId="55" applyNumberFormat="1" applyFont="1" applyBorder="1" applyAlignment="1">
      <alignment horizontal="centerContinuous" vertical="center" shrinkToFit="1"/>
    </xf>
    <xf numFmtId="177" fontId="21" fillId="0" borderId="66" xfId="55" applyNumberFormat="1" applyFont="1" applyBorder="1" applyAlignment="1">
      <alignment horizontal="centerContinuous" vertical="center" shrinkToFit="1"/>
    </xf>
    <xf numFmtId="177" fontId="21" fillId="0" borderId="66" xfId="55" applyNumberFormat="1" applyFont="1" applyBorder="1" applyAlignment="1">
      <alignment vertical="center" shrinkToFit="1"/>
    </xf>
    <xf numFmtId="177" fontId="21" fillId="0" borderId="67" xfId="55" applyNumberFormat="1" applyFont="1" applyBorder="1" applyAlignment="1">
      <alignment vertical="center" shrinkToFit="1"/>
    </xf>
    <xf numFmtId="0" fontId="12" fillId="0" borderId="22" xfId="0" applyFont="1" applyBorder="1" applyAlignment="1">
      <alignment horizontal="left" vertical="center"/>
    </xf>
    <xf numFmtId="184" fontId="12" fillId="0" borderId="22" xfId="0" applyNumberFormat="1" applyFont="1" applyBorder="1" applyAlignment="1">
      <alignment horizontal="right" vertical="center" indent="1"/>
    </xf>
    <xf numFmtId="177" fontId="12" fillId="0" borderId="22" xfId="0" applyNumberFormat="1" applyFont="1" applyBorder="1" applyAlignment="1">
      <alignment horizontal="right" vertical="center"/>
    </xf>
    <xf numFmtId="38" fontId="12" fillId="0" borderId="22" xfId="55" applyFont="1" applyBorder="1" applyAlignment="1">
      <alignment horizontal="right" vertical="center"/>
    </xf>
    <xf numFmtId="0" fontId="0" fillId="0" borderId="64" xfId="0" applyBorder="1" applyAlignment="1">
      <alignment vertical="center"/>
    </xf>
    <xf numFmtId="185" fontId="12" fillId="0" borderId="22" xfId="0" applyNumberFormat="1" applyFont="1" applyBorder="1" applyAlignment="1">
      <alignment horizontal="right" vertical="center" indent="1"/>
    </xf>
    <xf numFmtId="0" fontId="12" fillId="0" borderId="22" xfId="0" applyNumberFormat="1" applyFont="1" applyBorder="1" applyAlignment="1">
      <alignment horizontal="center" vertical="center"/>
    </xf>
    <xf numFmtId="177" fontId="12" fillId="0" borderId="14" xfId="55" applyNumberFormat="1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/>
    </xf>
    <xf numFmtId="184" fontId="12" fillId="0" borderId="21" xfId="0" applyNumberFormat="1" applyFont="1" applyBorder="1" applyAlignment="1">
      <alignment horizontal="right" vertical="center" indent="1"/>
    </xf>
    <xf numFmtId="0" fontId="12" fillId="0" borderId="21" xfId="0" applyNumberFormat="1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right" vertical="center"/>
    </xf>
    <xf numFmtId="38" fontId="12" fillId="0" borderId="21" xfId="55" applyFont="1" applyBorder="1" applyAlignment="1">
      <alignment horizontal="right" vertical="center"/>
    </xf>
    <xf numFmtId="177" fontId="12" fillId="0" borderId="68" xfId="55" applyNumberFormat="1" applyFont="1" applyBorder="1" applyAlignment="1">
      <alignment horizontal="center" vertical="center" shrinkToFit="1"/>
    </xf>
    <xf numFmtId="177" fontId="12" fillId="0" borderId="64" xfId="55" applyNumberFormat="1" applyFont="1" applyBorder="1" applyAlignment="1">
      <alignment horizontal="center" vertical="center" shrinkToFit="1"/>
    </xf>
    <xf numFmtId="177" fontId="12" fillId="0" borderId="65" xfId="55" applyNumberFormat="1" applyFont="1" applyBorder="1" applyAlignment="1">
      <alignment horizontal="center" vertical="center" shrinkToFit="1"/>
    </xf>
    <xf numFmtId="177" fontId="12" fillId="0" borderId="69" xfId="55" applyNumberFormat="1" applyFont="1" applyBorder="1" applyAlignment="1">
      <alignment horizontal="center" vertical="center" shrinkToFit="1"/>
    </xf>
    <xf numFmtId="177" fontId="12" fillId="0" borderId="66" xfId="55" applyNumberFormat="1" applyFont="1" applyBorder="1" applyAlignment="1">
      <alignment horizontal="center" vertical="center" shrinkToFit="1"/>
    </xf>
    <xf numFmtId="177" fontId="12" fillId="0" borderId="67" xfId="55" applyNumberFormat="1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77" fontId="21" fillId="0" borderId="64" xfId="55" applyNumberFormat="1" applyFont="1" applyBorder="1" applyAlignment="1">
      <alignment vertical="center" shrinkToFit="1"/>
    </xf>
    <xf numFmtId="177" fontId="21" fillId="0" borderId="64" xfId="55" applyNumberFormat="1" applyFont="1" applyBorder="1" applyAlignment="1">
      <alignment horizontal="center" vertical="center" shrinkToFit="1"/>
    </xf>
    <xf numFmtId="177" fontId="12" fillId="0" borderId="71" xfId="55" applyNumberFormat="1" applyFont="1" applyBorder="1" applyAlignment="1">
      <alignment horizontal="center" vertical="center" shrinkToFit="1"/>
    </xf>
    <xf numFmtId="10" fontId="12" fillId="0" borderId="69" xfId="55" applyNumberFormat="1" applyFont="1" applyBorder="1" applyAlignment="1">
      <alignment vertical="center" shrinkToFit="1"/>
    </xf>
    <xf numFmtId="10" fontId="12" fillId="0" borderId="66" xfId="55" applyNumberFormat="1" applyFont="1" applyBorder="1" applyAlignment="1">
      <alignment vertical="center" shrinkToFit="1"/>
    </xf>
    <xf numFmtId="10" fontId="12" fillId="0" borderId="71" xfId="55" applyNumberFormat="1" applyFont="1" applyBorder="1" applyAlignment="1">
      <alignment horizontal="center" vertical="center" shrinkToFit="1"/>
    </xf>
    <xf numFmtId="10" fontId="12" fillId="0" borderId="0" xfId="55" applyNumberFormat="1" applyFont="1" applyBorder="1" applyAlignment="1">
      <alignment horizontal="center" vertical="center" shrinkToFit="1"/>
    </xf>
    <xf numFmtId="180" fontId="12" fillId="0" borderId="21" xfId="0" applyNumberFormat="1" applyFont="1" applyBorder="1" applyAlignment="1">
      <alignment horizontal="right" vertical="center"/>
    </xf>
    <xf numFmtId="179" fontId="12" fillId="0" borderId="68" xfId="55" applyNumberFormat="1" applyFont="1" applyBorder="1" applyAlignment="1">
      <alignment vertical="center" shrinkToFit="1"/>
    </xf>
    <xf numFmtId="179" fontId="12" fillId="0" borderId="64" xfId="55" applyNumberFormat="1" applyFont="1" applyBorder="1" applyAlignment="1">
      <alignment vertical="center" shrinkToFit="1"/>
    </xf>
    <xf numFmtId="177" fontId="14" fillId="0" borderId="64" xfId="55" applyNumberFormat="1" applyFont="1" applyBorder="1" applyAlignment="1">
      <alignment vertical="center" shrinkToFit="1"/>
    </xf>
    <xf numFmtId="177" fontId="14" fillId="0" borderId="64" xfId="55" applyNumberFormat="1" applyFont="1" applyBorder="1" applyAlignment="1">
      <alignment horizontal="center" vertical="center" shrinkToFit="1"/>
    </xf>
    <xf numFmtId="190" fontId="12" fillId="0" borderId="69" xfId="55" applyNumberFormat="1" applyFont="1" applyBorder="1" applyAlignment="1">
      <alignment horizontal="centerContinuous" vertical="center" shrinkToFit="1"/>
    </xf>
    <xf numFmtId="177" fontId="12" fillId="0" borderId="66" xfId="55" applyNumberFormat="1" applyFont="1" applyBorder="1" applyAlignment="1">
      <alignment horizontal="centerContinuous" vertical="center" shrinkToFit="1"/>
    </xf>
    <xf numFmtId="177" fontId="12" fillId="0" borderId="0" xfId="55" applyNumberFormat="1" applyFont="1" applyBorder="1" applyAlignment="1">
      <alignment horizontal="centerContinuous" vertical="center" shrinkToFit="1"/>
    </xf>
    <xf numFmtId="180" fontId="12" fillId="0" borderId="22" xfId="0" applyNumberFormat="1" applyFont="1" applyBorder="1" applyAlignment="1">
      <alignment horizontal="right" vertical="center"/>
    </xf>
    <xf numFmtId="10" fontId="12" fillId="0" borderId="69" xfId="55" applyNumberFormat="1" applyFont="1" applyBorder="1" applyAlignment="1">
      <alignment horizontal="centerContinuous" vertical="center" shrinkToFit="1"/>
    </xf>
    <xf numFmtId="186" fontId="12" fillId="0" borderId="66" xfId="55" applyNumberFormat="1" applyFont="1" applyBorder="1" applyAlignment="1">
      <alignment horizontal="centerContinuous" vertical="center" shrinkToFit="1"/>
    </xf>
    <xf numFmtId="179" fontId="12" fillId="0" borderId="67" xfId="55" applyNumberFormat="1" applyFont="1" applyBorder="1" applyAlignment="1">
      <alignment horizontal="center" vertical="center" shrinkToFit="1"/>
    </xf>
    <xf numFmtId="177" fontId="12" fillId="0" borderId="16" xfId="0" applyNumberFormat="1" applyFont="1" applyBorder="1" applyAlignment="1">
      <alignment horizontal="right" vertical="center"/>
    </xf>
    <xf numFmtId="177" fontId="12" fillId="0" borderId="72" xfId="55" applyNumberFormat="1" applyFont="1" applyBorder="1" applyAlignment="1">
      <alignment vertical="center" shrinkToFit="1"/>
    </xf>
    <xf numFmtId="177" fontId="12" fillId="0" borderId="28" xfId="55" applyNumberFormat="1" applyFont="1" applyBorder="1" applyAlignment="1">
      <alignment vertical="center" shrinkToFit="1"/>
    </xf>
    <xf numFmtId="177" fontId="12" fillId="0" borderId="28" xfId="55" applyNumberFormat="1" applyFont="1" applyBorder="1" applyAlignment="1">
      <alignment horizontal="center" vertical="center" shrinkToFit="1"/>
    </xf>
    <xf numFmtId="177" fontId="12" fillId="0" borderId="29" xfId="55" applyNumberFormat="1" applyFont="1" applyBorder="1" applyAlignment="1">
      <alignment horizontal="center" vertical="center" shrinkToFit="1"/>
    </xf>
    <xf numFmtId="49" fontId="13" fillId="0" borderId="73" xfId="0" applyNumberFormat="1" applyFont="1" applyBorder="1" applyAlignment="1">
      <alignment horizontal="center" vertical="center" shrinkToFit="1"/>
    </xf>
    <xf numFmtId="38" fontId="13" fillId="0" borderId="15" xfId="55" applyFont="1" applyBorder="1" applyAlignment="1">
      <alignment horizontal="right" vertical="center"/>
    </xf>
    <xf numFmtId="49" fontId="12" fillId="0" borderId="17" xfId="0" applyNumberFormat="1" applyFont="1" applyBorder="1" applyAlignment="1">
      <alignment horizontal="center" vertical="center" shrinkToFit="1"/>
    </xf>
    <xf numFmtId="194" fontId="12" fillId="0" borderId="18" xfId="0" applyNumberFormat="1" applyFont="1" applyBorder="1" applyAlignment="1">
      <alignment horizontal="right" vertical="center"/>
    </xf>
    <xf numFmtId="49" fontId="13" fillId="0" borderId="20" xfId="0" applyNumberFormat="1" applyFont="1" applyBorder="1" applyAlignment="1">
      <alignment horizontal="center" vertical="center" shrinkToFit="1"/>
    </xf>
    <xf numFmtId="194" fontId="13" fillId="0" borderId="21" xfId="0" applyNumberFormat="1" applyFont="1" applyBorder="1" applyAlignment="1">
      <alignment horizontal="right" vertical="center"/>
    </xf>
    <xf numFmtId="38" fontId="13" fillId="0" borderId="22" xfId="55" applyFont="1" applyBorder="1" applyAlignment="1">
      <alignment horizontal="right" vertical="center"/>
    </xf>
    <xf numFmtId="187" fontId="12" fillId="0" borderId="18" xfId="0" applyNumberFormat="1" applyFont="1" applyBorder="1" applyAlignment="1">
      <alignment horizontal="right" vertical="center"/>
    </xf>
    <xf numFmtId="187" fontId="13" fillId="0" borderId="21" xfId="0" applyNumberFormat="1" applyFont="1" applyBorder="1" applyAlignment="1">
      <alignment horizontal="right" vertical="center"/>
    </xf>
    <xf numFmtId="49" fontId="13" fillId="0" borderId="74" xfId="0" applyNumberFormat="1" applyFont="1" applyBorder="1" applyAlignment="1">
      <alignment horizontal="center" vertical="center" shrinkToFit="1"/>
    </xf>
    <xf numFmtId="187" fontId="13" fillId="0" borderId="22" xfId="0" applyNumberFormat="1" applyFont="1" applyBorder="1" applyAlignment="1">
      <alignment horizontal="right" vertical="center"/>
    </xf>
    <xf numFmtId="49" fontId="12" fillId="0" borderId="19" xfId="0" applyNumberFormat="1" applyFont="1" applyBorder="1" applyAlignment="1">
      <alignment horizontal="center" vertical="center" shrinkToFit="1"/>
    </xf>
    <xf numFmtId="49" fontId="12" fillId="0" borderId="75" xfId="0" applyNumberFormat="1" applyFont="1" applyBorder="1" applyAlignment="1">
      <alignment horizontal="center" vertical="center" shrinkToFit="1"/>
    </xf>
    <xf numFmtId="194" fontId="12" fillId="0" borderId="16" xfId="0" applyNumberFormat="1" applyFont="1" applyBorder="1" applyAlignment="1">
      <alignment horizontal="right" vertical="center"/>
    </xf>
    <xf numFmtId="38" fontId="12" fillId="0" borderId="16" xfId="55" applyFont="1" applyBorder="1" applyAlignment="1">
      <alignment horizontal="right" vertical="center"/>
    </xf>
    <xf numFmtId="38" fontId="12" fillId="0" borderId="16" xfId="55" applyNumberFormat="1" applyFont="1" applyBorder="1" applyAlignment="1">
      <alignment horizontal="right" vertical="center"/>
    </xf>
    <xf numFmtId="49" fontId="12" fillId="0" borderId="73" xfId="0" applyNumberFormat="1" applyFont="1" applyBorder="1" applyAlignment="1">
      <alignment horizontal="center" vertical="center" shrinkToFit="1"/>
    </xf>
    <xf numFmtId="194" fontId="12" fillId="0" borderId="15" xfId="0" applyNumberFormat="1" applyFont="1" applyBorder="1" applyAlignment="1">
      <alignment horizontal="right" vertical="center"/>
    </xf>
    <xf numFmtId="38" fontId="12" fillId="0" borderId="15" xfId="55" applyFont="1" applyBorder="1" applyAlignment="1">
      <alignment horizontal="right" vertical="center"/>
    </xf>
    <xf numFmtId="49" fontId="12" fillId="0" borderId="24" xfId="0" applyNumberFormat="1" applyFont="1" applyBorder="1" applyAlignment="1">
      <alignment horizontal="center" vertical="center" shrinkToFit="1"/>
    </xf>
    <xf numFmtId="0" fontId="12" fillId="0" borderId="13" xfId="0" applyFont="1" applyBorder="1">
      <alignment vertical="center"/>
    </xf>
    <xf numFmtId="194" fontId="13" fillId="0" borderId="15" xfId="0" applyNumberFormat="1" applyFont="1" applyBorder="1" applyAlignment="1">
      <alignment horizontal="right" vertical="center"/>
    </xf>
    <xf numFmtId="38" fontId="12" fillId="0" borderId="0" xfId="0" applyNumberFormat="1" applyFont="1" applyBorder="1">
      <alignment vertical="center"/>
    </xf>
    <xf numFmtId="38" fontId="63" fillId="0" borderId="21" xfId="55" applyFont="1" applyBorder="1" applyAlignment="1">
      <alignment horizontal="right" vertical="center"/>
    </xf>
    <xf numFmtId="177" fontId="63" fillId="0" borderId="21" xfId="0" applyNumberFormat="1" applyFont="1" applyBorder="1" applyAlignment="1">
      <alignment horizontal="right" vertical="center"/>
    </xf>
    <xf numFmtId="0" fontId="21" fillId="29" borderId="76" xfId="79" applyFont="1" applyFill="1" applyBorder="1" applyAlignment="1" applyProtection="1"/>
    <xf numFmtId="0" fontId="12" fillId="0" borderId="18" xfId="0" applyFont="1" applyBorder="1" applyAlignment="1">
      <alignment horizontal="left" vertical="center" shrinkToFit="1"/>
    </xf>
    <xf numFmtId="37" fontId="12" fillId="0" borderId="76" xfId="68" applyNumberFormat="1" applyFont="1" applyFill="1" applyBorder="1" applyAlignment="1" applyProtection="1"/>
    <xf numFmtId="37" fontId="12" fillId="0" borderId="77" xfId="68" applyNumberFormat="1" applyFont="1" applyFill="1" applyBorder="1" applyAlignment="1" applyProtection="1"/>
    <xf numFmtId="177" fontId="12" fillId="0" borderId="69" xfId="55" applyNumberFormat="1" applyFont="1" applyBorder="1" applyAlignment="1">
      <alignment horizontal="left" vertical="center" shrinkToFit="1"/>
    </xf>
    <xf numFmtId="177" fontId="12" fillId="0" borderId="66" xfId="55" applyNumberFormat="1" applyFont="1" applyBorder="1" applyAlignment="1">
      <alignment horizontal="left" vertical="center" shrinkToFit="1"/>
    </xf>
    <xf numFmtId="177" fontId="12" fillId="0" borderId="67" xfId="55" applyNumberFormat="1" applyFont="1" applyBorder="1" applyAlignment="1">
      <alignment horizontal="left" vertical="center" shrinkToFit="1"/>
    </xf>
    <xf numFmtId="187" fontId="12" fillId="0" borderId="16" xfId="0" applyNumberFormat="1" applyFont="1" applyBorder="1" applyAlignment="1">
      <alignment horizontal="right" vertical="center"/>
    </xf>
    <xf numFmtId="49" fontId="12" fillId="0" borderId="74" xfId="0" applyNumberFormat="1" applyFont="1" applyBorder="1" applyAlignment="1">
      <alignment horizontal="center" vertical="center" shrinkToFit="1"/>
    </xf>
    <xf numFmtId="194" fontId="12" fillId="0" borderId="22" xfId="0" applyNumberFormat="1" applyFont="1" applyBorder="1" applyAlignment="1">
      <alignment horizontal="right" vertical="center"/>
    </xf>
    <xf numFmtId="37" fontId="12" fillId="0" borderId="78" xfId="68" applyNumberFormat="1" applyFont="1" applyFill="1" applyBorder="1" applyAlignment="1" applyProtection="1"/>
    <xf numFmtId="0" fontId="52" fillId="0" borderId="2" xfId="0" applyFont="1" applyBorder="1">
      <alignment vertical="center"/>
    </xf>
    <xf numFmtId="194" fontId="13" fillId="0" borderId="22" xfId="0" applyNumberFormat="1" applyFont="1" applyBorder="1" applyAlignment="1">
      <alignment horizontal="right" vertical="center"/>
    </xf>
    <xf numFmtId="0" fontId="24" fillId="0" borderId="44" xfId="77" applyFont="1" applyBorder="1" applyAlignment="1">
      <protection locked="0"/>
    </xf>
    <xf numFmtId="0" fontId="24" fillId="0" borderId="24" xfId="77" applyFont="1" applyBorder="1" applyAlignment="1">
      <protection locked="0"/>
    </xf>
    <xf numFmtId="0" fontId="24" fillId="0" borderId="29" xfId="77" applyFont="1" applyBorder="1" applyAlignment="1">
      <protection locked="0"/>
    </xf>
    <xf numFmtId="0" fontId="24" fillId="0" borderId="44" xfId="77" applyNumberFormat="1" applyFont="1" applyBorder="1" applyAlignment="1">
      <protection locked="0"/>
    </xf>
    <xf numFmtId="0" fontId="24" fillId="0" borderId="44" xfId="77" applyFont="1" applyBorder="1" applyAlignment="1">
      <alignment horizontal="center"/>
      <protection locked="0"/>
    </xf>
    <xf numFmtId="0" fontId="24" fillId="0" borderId="37" xfId="77" applyFont="1" applyBorder="1" applyAlignment="1">
      <protection locked="0"/>
    </xf>
    <xf numFmtId="0" fontId="24" fillId="0" borderId="25" xfId="77" applyFont="1" applyBorder="1" applyAlignment="1">
      <protection locked="0"/>
    </xf>
    <xf numFmtId="0" fontId="24" fillId="0" borderId="27" xfId="77" applyFont="1" applyBorder="1" applyAlignment="1">
      <protection locked="0"/>
    </xf>
    <xf numFmtId="0" fontId="24" fillId="0" borderId="37" xfId="77" applyNumberFormat="1" applyFont="1" applyBorder="1" applyAlignment="1">
      <protection locked="0"/>
    </xf>
    <xf numFmtId="0" fontId="24" fillId="0" borderId="37" xfId="77" applyFont="1" applyBorder="1" applyAlignment="1">
      <alignment horizontal="center"/>
      <protection locked="0"/>
    </xf>
    <xf numFmtId="37" fontId="24" fillId="0" borderId="44" xfId="77" applyNumberFormat="1" applyFont="1" applyBorder="1" applyAlignment="1">
      <protection locked="0"/>
    </xf>
    <xf numFmtId="0" fontId="24" fillId="0" borderId="37" xfId="77" applyFont="1" applyFill="1" applyBorder="1" applyAlignment="1">
      <protection locked="0"/>
    </xf>
    <xf numFmtId="0" fontId="24" fillId="0" borderId="25" xfId="77" applyFont="1" applyFill="1" applyBorder="1" applyAlignment="1">
      <protection locked="0"/>
    </xf>
    <xf numFmtId="0" fontId="24" fillId="0" borderId="27" xfId="77" applyFont="1" applyFill="1" applyBorder="1" applyAlignment="1">
      <protection locked="0"/>
    </xf>
    <xf numFmtId="0" fontId="24" fillId="0" borderId="37" xfId="77" applyNumberFormat="1" applyFont="1" applyFill="1" applyBorder="1" applyAlignment="1">
      <protection locked="0"/>
    </xf>
    <xf numFmtId="0" fontId="24" fillId="0" borderId="37" xfId="77" applyFont="1" applyFill="1" applyBorder="1" applyAlignment="1">
      <alignment horizontal="center"/>
      <protection locked="0"/>
    </xf>
    <xf numFmtId="0" fontId="55" fillId="0" borderId="37" xfId="77" applyFont="1" applyFill="1" applyBorder="1" applyAlignment="1">
      <protection locked="0"/>
    </xf>
    <xf numFmtId="0" fontId="24" fillId="0" borderId="44" xfId="77" applyFont="1" applyFill="1" applyBorder="1" applyAlignment="1">
      <protection locked="0"/>
    </xf>
    <xf numFmtId="0" fontId="24" fillId="0" borderId="24" xfId="77" applyFont="1" applyFill="1" applyBorder="1" applyAlignment="1">
      <protection locked="0"/>
    </xf>
    <xf numFmtId="0" fontId="24" fillId="0" borderId="29" xfId="77" applyFont="1" applyFill="1" applyBorder="1" applyAlignment="1">
      <protection locked="0"/>
    </xf>
    <xf numFmtId="0" fontId="24" fillId="0" borderId="44" xfId="77" applyNumberFormat="1" applyFont="1" applyFill="1" applyBorder="1" applyAlignment="1">
      <protection locked="0"/>
    </xf>
    <xf numFmtId="0" fontId="24" fillId="0" borderId="44" xfId="77" applyFont="1" applyFill="1" applyBorder="1" applyAlignment="1">
      <alignment horizontal="center"/>
      <protection locked="0"/>
    </xf>
    <xf numFmtId="0" fontId="17" fillId="0" borderId="24" xfId="77" applyFont="1" applyFill="1" applyBorder="1" applyAlignment="1">
      <protection locked="0"/>
    </xf>
    <xf numFmtId="0" fontId="12" fillId="0" borderId="71" xfId="0" applyFont="1" applyBorder="1" applyAlignment="1">
      <alignment horizontal="left" vertical="center"/>
    </xf>
    <xf numFmtId="0" fontId="21" fillId="29" borderId="92" xfId="79" applyFont="1" applyFill="1" applyBorder="1" applyAlignment="1" applyProtection="1"/>
    <xf numFmtId="0" fontId="12" fillId="0" borderId="24" xfId="0" applyFont="1" applyBorder="1" applyAlignment="1">
      <alignment horizontal="left" vertical="center"/>
    </xf>
    <xf numFmtId="0" fontId="17" fillId="0" borderId="25" xfId="77" applyFont="1" applyFill="1" applyBorder="1" applyAlignment="1">
      <protection locked="0"/>
    </xf>
    <xf numFmtId="191" fontId="24" fillId="0" borderId="44" xfId="77" applyNumberFormat="1" applyFont="1" applyFill="1" applyBorder="1" applyAlignment="1">
      <protection locked="0"/>
    </xf>
    <xf numFmtId="49" fontId="13" fillId="0" borderId="20" xfId="0" applyNumberFormat="1" applyFont="1" applyFill="1" applyBorder="1" applyAlignment="1">
      <alignment horizontal="center" vertical="center" shrinkToFit="1"/>
    </xf>
    <xf numFmtId="49" fontId="12" fillId="0" borderId="19" xfId="0" applyNumberFormat="1" applyFont="1" applyFill="1" applyBorder="1" applyAlignment="1">
      <alignment horizontal="center" vertical="center" shrinkToFit="1"/>
    </xf>
    <xf numFmtId="49" fontId="12" fillId="0" borderId="17" xfId="0" applyNumberFormat="1" applyFont="1" applyFill="1" applyBorder="1" applyAlignment="1">
      <alignment horizontal="center" vertical="center" shrinkToFit="1"/>
    </xf>
    <xf numFmtId="49" fontId="12" fillId="0" borderId="75" xfId="0" applyNumberFormat="1" applyFont="1" applyFill="1" applyBorder="1" applyAlignment="1">
      <alignment horizontal="center" vertical="center" shrinkToFit="1"/>
    </xf>
    <xf numFmtId="49" fontId="13" fillId="0" borderId="74" xfId="0" applyNumberFormat="1" applyFont="1" applyFill="1" applyBorder="1" applyAlignment="1">
      <alignment horizontal="center" vertical="center" shrinkToFit="1"/>
    </xf>
    <xf numFmtId="37" fontId="12" fillId="0" borderId="93" xfId="68" applyNumberFormat="1" applyFont="1" applyFill="1" applyBorder="1" applyAlignment="1" applyProtection="1"/>
    <xf numFmtId="0" fontId="24" fillId="0" borderId="0" xfId="78" applyAlignment="1">
      <alignment vertical="center"/>
    </xf>
    <xf numFmtId="0" fontId="24" fillId="0" borderId="0" xfId="78" applyFont="1" applyAlignment="1">
      <alignment horizontal="right" vertical="center"/>
    </xf>
    <xf numFmtId="0" fontId="24" fillId="28" borderId="0" xfId="78" applyFont="1" applyFill="1" applyAlignment="1">
      <alignment horizontal="center" vertical="center"/>
    </xf>
    <xf numFmtId="0" fontId="24" fillId="0" borderId="41" xfId="78" applyBorder="1" applyAlignment="1">
      <alignment vertical="center"/>
    </xf>
    <xf numFmtId="0" fontId="24" fillId="0" borderId="63" xfId="78" applyBorder="1" applyAlignment="1">
      <alignment vertical="center"/>
    </xf>
    <xf numFmtId="0" fontId="59" fillId="0" borderId="94" xfId="78" applyFont="1" applyFill="1" applyBorder="1" applyAlignment="1" applyProtection="1">
      <alignment horizontal="left"/>
    </xf>
    <xf numFmtId="0" fontId="60" fillId="0" borderId="95" xfId="78" applyNumberFormat="1" applyFont="1" applyBorder="1" applyAlignment="1">
      <alignment horizontal="right" vertical="center"/>
    </xf>
    <xf numFmtId="203" fontId="60" fillId="0" borderId="96" xfId="78" applyNumberFormat="1" applyFont="1" applyBorder="1" applyAlignment="1">
      <alignment horizontal="center" vertical="center"/>
    </xf>
    <xf numFmtId="0" fontId="57" fillId="0" borderId="97" xfId="78" applyNumberFormat="1" applyFont="1" applyFill="1" applyBorder="1" applyAlignment="1" applyProtection="1">
      <alignment horizontal="right" vertical="top"/>
    </xf>
    <xf numFmtId="0" fontId="24" fillId="0" borderId="0" xfId="78" applyNumberFormat="1" applyFont="1" applyFill="1" applyBorder="1" applyAlignment="1" applyProtection="1">
      <alignment vertical="top"/>
    </xf>
    <xf numFmtId="0" fontId="24" fillId="0" borderId="0" xfId="78" applyNumberFormat="1" applyFont="1" applyFill="1" applyBorder="1" applyAlignment="1" applyProtection="1">
      <alignment horizontal="centerContinuous" vertical="top"/>
    </xf>
    <xf numFmtId="0" fontId="24" fillId="0" borderId="0" xfId="78" applyFont="1" applyBorder="1" applyAlignment="1">
      <alignment vertical="center"/>
    </xf>
    <xf numFmtId="0" fontId="24" fillId="0" borderId="0" xfId="78" applyBorder="1" applyAlignment="1">
      <alignment vertical="center"/>
    </xf>
    <xf numFmtId="0" fontId="24" fillId="0" borderId="61" xfId="78" applyBorder="1" applyAlignment="1">
      <alignment vertical="center"/>
    </xf>
    <xf numFmtId="0" fontId="60" fillId="0" borderId="30" xfId="78" applyFont="1" applyBorder="1" applyAlignment="1">
      <alignment horizontal="right"/>
    </xf>
    <xf numFmtId="0" fontId="61" fillId="0" borderId="28" xfId="78" applyFont="1" applyFill="1" applyBorder="1" applyAlignment="1" applyProtection="1"/>
    <xf numFmtId="0" fontId="61" fillId="0" borderId="0" xfId="78" applyFont="1" applyFill="1" applyBorder="1" applyAlignment="1" applyProtection="1">
      <alignment horizontal="left"/>
    </xf>
    <xf numFmtId="0" fontId="61" fillId="0" borderId="97" xfId="78" applyFont="1" applyFill="1" applyBorder="1" applyAlignment="1" applyProtection="1">
      <alignment horizontal="right"/>
    </xf>
    <xf numFmtId="0" fontId="22" fillId="0" borderId="0" xfId="78" applyFont="1" applyFill="1" applyBorder="1" applyAlignment="1" applyProtection="1">
      <alignment vertical="center"/>
    </xf>
    <xf numFmtId="0" fontId="22" fillId="0" borderId="0" xfId="78" applyFont="1" applyFill="1" applyBorder="1" applyAlignment="1" applyProtection="1">
      <alignment horizontal="right"/>
    </xf>
    <xf numFmtId="0" fontId="22" fillId="0" borderId="0" xfId="78" applyFont="1" applyFill="1" applyBorder="1" applyAlignment="1" applyProtection="1">
      <alignment horizontal="left" indent="1"/>
    </xf>
    <xf numFmtId="0" fontId="24" fillId="0" borderId="19" xfId="78" applyBorder="1" applyAlignment="1">
      <alignment horizontal="center"/>
    </xf>
    <xf numFmtId="204" fontId="24" fillId="0" borderId="98" xfId="78" applyNumberFormat="1" applyBorder="1" applyAlignment="1">
      <alignment horizontal="center"/>
    </xf>
    <xf numFmtId="0" fontId="57" fillId="0" borderId="97" xfId="78" applyNumberFormat="1" applyFont="1" applyFill="1" applyBorder="1" applyAlignment="1" applyProtection="1">
      <alignment horizontal="right"/>
    </xf>
    <xf numFmtId="0" fontId="57" fillId="0" borderId="0" xfId="78" applyNumberFormat="1" applyFont="1" applyFill="1" applyBorder="1" applyAlignment="1" applyProtection="1">
      <alignment horizontal="left"/>
    </xf>
    <xf numFmtId="0" fontId="57" fillId="0" borderId="0" xfId="78" applyNumberFormat="1" applyFont="1" applyFill="1" applyBorder="1" applyAlignment="1" applyProtection="1"/>
    <xf numFmtId="0" fontId="24" fillId="0" borderId="0" xfId="78" applyNumberFormat="1" applyFont="1" applyBorder="1" applyAlignment="1">
      <alignment vertical="center"/>
    </xf>
    <xf numFmtId="204" fontId="24" fillId="0" borderId="24" xfId="78" applyNumberFormat="1" applyBorder="1" applyAlignment="1">
      <alignment horizontal="center" vertical="center"/>
    </xf>
    <xf numFmtId="193" fontId="24" fillId="0" borderId="99" xfId="78" applyNumberFormat="1" applyBorder="1" applyAlignment="1">
      <alignment horizontal="left" vertical="center"/>
    </xf>
    <xf numFmtId="0" fontId="24" fillId="0" borderId="30" xfId="78" applyNumberFormat="1" applyFont="1" applyBorder="1" applyAlignment="1">
      <alignment vertical="center"/>
    </xf>
    <xf numFmtId="0" fontId="24" fillId="0" borderId="0" xfId="78" applyNumberFormat="1" applyFont="1" applyBorder="1" applyAlignment="1">
      <alignment horizontal="right" vertical="center"/>
    </xf>
    <xf numFmtId="0" fontId="24" fillId="0" borderId="0" xfId="78" applyAlignment="1">
      <alignment horizontal="right" vertical="center"/>
    </xf>
    <xf numFmtId="0" fontId="24" fillId="28" borderId="0" xfId="78" applyFill="1" applyAlignment="1">
      <alignment horizontal="center" vertical="center"/>
    </xf>
    <xf numFmtId="0" fontId="24" fillId="0" borderId="100" xfId="78" applyBorder="1" applyAlignment="1">
      <alignment horizontal="center" vertical="center"/>
    </xf>
    <xf numFmtId="0" fontId="24" fillId="0" borderId="101" xfId="78" applyBorder="1" applyAlignment="1">
      <alignment horizontal="center" vertical="center"/>
    </xf>
    <xf numFmtId="205" fontId="57" fillId="0" borderId="102" xfId="78" applyNumberFormat="1" applyFont="1" applyFill="1" applyBorder="1" applyAlignment="1" applyProtection="1">
      <alignment horizontal="right" vertical="center"/>
    </xf>
    <xf numFmtId="0" fontId="57" fillId="0" borderId="103" xfId="78" applyFont="1" applyFill="1" applyBorder="1" applyAlignment="1" applyProtection="1">
      <alignment vertical="center"/>
    </xf>
    <xf numFmtId="205" fontId="57" fillId="0" borderId="104" xfId="78" applyNumberFormat="1" applyFont="1" applyFill="1" applyBorder="1" applyAlignment="1" applyProtection="1">
      <alignment horizontal="right" vertical="center"/>
    </xf>
    <xf numFmtId="0" fontId="57" fillId="0" borderId="105" xfId="78" applyFont="1" applyFill="1" applyBorder="1" applyAlignment="1" applyProtection="1">
      <alignment vertical="center"/>
    </xf>
    <xf numFmtId="0" fontId="24" fillId="0" borderId="106" xfId="78" applyBorder="1" applyAlignment="1">
      <alignment horizontal="center" vertical="center"/>
    </xf>
    <xf numFmtId="0" fontId="24" fillId="0" borderId="107" xfId="78" applyBorder="1" applyAlignment="1">
      <alignment horizontal="center" vertical="center"/>
    </xf>
    <xf numFmtId="0" fontId="24" fillId="0" borderId="108" xfId="78" applyFont="1" applyBorder="1" applyAlignment="1">
      <alignment horizontal="center" vertical="center"/>
    </xf>
    <xf numFmtId="0" fontId="24" fillId="0" borderId="86" xfId="78" applyFont="1" applyBorder="1" applyAlignment="1">
      <alignment horizontal="center" vertical="center"/>
    </xf>
    <xf numFmtId="0" fontId="24" fillId="0" borderId="103" xfId="78" applyFont="1" applyBorder="1" applyAlignment="1">
      <alignment horizontal="center" vertical="center"/>
    </xf>
    <xf numFmtId="0" fontId="24" fillId="0" borderId="109" xfId="78" applyFont="1" applyBorder="1" applyAlignment="1">
      <alignment horizontal="center" vertical="center"/>
    </xf>
    <xf numFmtId="0" fontId="24" fillId="0" borderId="110" xfId="78" applyFont="1" applyBorder="1" applyAlignment="1">
      <alignment horizontal="center" vertical="center"/>
    </xf>
    <xf numFmtId="0" fontId="24" fillId="0" borderId="111" xfId="78" applyFont="1" applyBorder="1" applyAlignment="1">
      <alignment horizontal="center" vertical="center"/>
    </xf>
    <xf numFmtId="0" fontId="24" fillId="0" borderId="107" xfId="78" applyFont="1" applyBorder="1" applyAlignment="1">
      <alignment horizontal="center" vertical="center"/>
    </xf>
    <xf numFmtId="0" fontId="24" fillId="0" borderId="112" xfId="78" applyBorder="1" applyAlignment="1">
      <alignment horizontal="center"/>
    </xf>
    <xf numFmtId="0" fontId="24" fillId="0" borderId="110" xfId="78" applyBorder="1" applyAlignment="1"/>
    <xf numFmtId="0" fontId="24" fillId="0" borderId="108" xfId="78" applyBorder="1" applyAlignment="1"/>
    <xf numFmtId="0" fontId="24" fillId="0" borderId="105" xfId="78" applyBorder="1" applyAlignment="1"/>
    <xf numFmtId="0" fontId="24" fillId="0" borderId="108" xfId="78" applyFont="1" applyBorder="1" applyAlignment="1">
      <alignment horizontal="center"/>
    </xf>
    <xf numFmtId="3" fontId="24" fillId="0" borderId="108" xfId="78" applyNumberFormat="1" applyFont="1" applyBorder="1" applyAlignment="1"/>
    <xf numFmtId="0" fontId="24" fillId="0" borderId="103" xfId="78" applyFont="1" applyBorder="1" applyAlignment="1">
      <alignment horizontal="center"/>
    </xf>
    <xf numFmtId="3" fontId="24" fillId="0" borderId="102" xfId="78" applyNumberFormat="1" applyFont="1" applyBorder="1" applyAlignment="1"/>
    <xf numFmtId="0" fontId="24" fillId="0" borderId="110" xfId="78" applyFont="1" applyBorder="1" applyAlignment="1">
      <alignment horizontal="center"/>
    </xf>
    <xf numFmtId="3" fontId="24" fillId="0" borderId="111" xfId="78" applyNumberFormat="1" applyFont="1" applyBorder="1" applyAlignment="1"/>
    <xf numFmtId="3" fontId="24" fillId="0" borderId="113" xfId="78" applyNumberFormat="1" applyFont="1" applyBorder="1" applyAlignment="1"/>
    <xf numFmtId="0" fontId="24" fillId="0" borderId="111" xfId="78" applyFont="1" applyBorder="1" applyAlignment="1">
      <alignment horizontal="center"/>
    </xf>
    <xf numFmtId="3" fontId="24" fillId="0" borderId="105" xfId="78" applyNumberFormat="1" applyFont="1" applyBorder="1" applyAlignment="1"/>
    <xf numFmtId="0" fontId="57" fillId="0" borderId="112" xfId="78" applyNumberFormat="1" applyFont="1" applyFill="1" applyBorder="1" applyAlignment="1" applyProtection="1"/>
    <xf numFmtId="3" fontId="57" fillId="0" borderId="103" xfId="78" applyNumberFormat="1" applyFont="1" applyFill="1" applyBorder="1" applyAlignment="1" applyProtection="1"/>
    <xf numFmtId="0" fontId="57" fillId="0" borderId="104" xfId="78" applyNumberFormat="1" applyFont="1" applyFill="1" applyBorder="1" applyAlignment="1" applyProtection="1"/>
    <xf numFmtId="3" fontId="57" fillId="0" borderId="105" xfId="78" applyNumberFormat="1" applyFont="1" applyFill="1" applyBorder="1" applyAlignment="1" applyProtection="1"/>
    <xf numFmtId="0" fontId="57" fillId="28" borderId="114" xfId="78" applyNumberFormat="1" applyFont="1" applyFill="1" applyBorder="1" applyAlignment="1" applyProtection="1"/>
    <xf numFmtId="3" fontId="57" fillId="28" borderId="115" xfId="78" applyNumberFormat="1" applyFont="1" applyFill="1" applyBorder="1" applyAlignment="1" applyProtection="1"/>
    <xf numFmtId="0" fontId="57" fillId="28" borderId="116" xfId="78" applyNumberFormat="1" applyFont="1" applyFill="1" applyBorder="1" applyAlignment="1" applyProtection="1"/>
    <xf numFmtId="0" fontId="57" fillId="28" borderId="117" xfId="78" applyNumberFormat="1" applyFont="1" applyFill="1" applyBorder="1" applyAlignment="1" applyProtection="1"/>
    <xf numFmtId="3" fontId="57" fillId="28" borderId="118" xfId="78" applyNumberFormat="1" applyFont="1" applyFill="1" applyBorder="1" applyAlignment="1" applyProtection="1"/>
    <xf numFmtId="38" fontId="55" fillId="0" borderId="81" xfId="77" applyNumberFormat="1" applyFont="1" applyBorder="1" applyAlignment="1" applyProtection="1">
      <alignment horizontal="right" vertical="center" shrinkToFit="1"/>
    </xf>
    <xf numFmtId="0" fontId="55" fillId="0" borderId="82" xfId="77" applyFont="1" applyBorder="1" applyAlignment="1" applyProtection="1">
      <alignment horizontal="center" vertical="center" shrinkToFit="1"/>
    </xf>
    <xf numFmtId="0" fontId="56" fillId="0" borderId="82" xfId="77" applyFont="1" applyBorder="1" applyAlignment="1" applyProtection="1">
      <alignment horizontal="left" vertical="center" shrinkToFit="1"/>
    </xf>
    <xf numFmtId="0" fontId="55" fillId="0" borderId="83" xfId="77" applyFont="1" applyBorder="1" applyAlignment="1" applyProtection="1">
      <alignment horizontal="center" vertical="center" shrinkToFit="1"/>
    </xf>
    <xf numFmtId="0" fontId="55" fillId="0" borderId="122" xfId="77" applyFont="1" applyBorder="1" applyAlignment="1" applyProtection="1">
      <alignment horizontal="left" vertical="center" shrinkToFit="1"/>
    </xf>
    <xf numFmtId="0" fontId="24" fillId="0" borderId="0" xfId="0" applyFont="1">
      <alignment vertical="center"/>
    </xf>
    <xf numFmtId="0" fontId="17" fillId="0" borderId="0" xfId="0" applyFont="1">
      <alignment vertical="center"/>
    </xf>
    <xf numFmtId="0" fontId="24" fillId="0" borderId="85" xfId="0" applyFont="1" applyBorder="1">
      <alignment vertical="center"/>
    </xf>
    <xf numFmtId="0" fontId="24" fillId="0" borderId="44" xfId="0" applyFont="1" applyBorder="1" applyAlignment="1">
      <alignment horizontal="center" vertical="center"/>
    </xf>
    <xf numFmtId="0" fontId="24" fillId="0" borderId="44" xfId="0" applyFont="1" applyBorder="1">
      <alignment vertical="center"/>
    </xf>
    <xf numFmtId="0" fontId="24" fillId="0" borderId="123" xfId="0" applyFont="1" applyBorder="1">
      <alignment vertical="center"/>
    </xf>
    <xf numFmtId="0" fontId="24" fillId="0" borderId="124" xfId="0" applyFont="1" applyBorder="1">
      <alignment vertical="center"/>
    </xf>
    <xf numFmtId="0" fontId="24" fillId="0" borderId="49" xfId="0" applyFont="1" applyBorder="1" applyAlignment="1">
      <alignment horizontal="center" vertical="center"/>
    </xf>
    <xf numFmtId="0" fontId="24" fillId="0" borderId="51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27" xfId="0" applyFont="1" applyBorder="1">
      <alignment vertical="center"/>
    </xf>
    <xf numFmtId="199" fontId="24" fillId="0" borderId="90" xfId="77" applyNumberFormat="1" applyFont="1" applyBorder="1" applyAlignment="1">
      <alignment horizontal="center"/>
      <protection locked="0"/>
    </xf>
    <xf numFmtId="0" fontId="24" fillId="0" borderId="43" xfId="0" applyFont="1" applyBorder="1">
      <alignment vertical="center"/>
    </xf>
    <xf numFmtId="0" fontId="24" fillId="0" borderId="125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9" xfId="0" applyFont="1" applyBorder="1">
      <alignment vertical="center"/>
    </xf>
    <xf numFmtId="200" fontId="24" fillId="0" borderId="91" xfId="77" applyNumberFormat="1" applyFont="1" applyBorder="1" applyAlignment="1">
      <alignment horizontal="center"/>
      <protection locked="0"/>
    </xf>
    <xf numFmtId="0" fontId="24" fillId="0" borderId="49" xfId="0" applyFont="1" applyBorder="1">
      <alignment vertical="center"/>
    </xf>
    <xf numFmtId="198" fontId="24" fillId="0" borderId="87" xfId="77" applyNumberFormat="1" applyFont="1" applyBorder="1" applyAlignment="1">
      <alignment horizontal="center"/>
      <protection locked="0"/>
    </xf>
    <xf numFmtId="199" fontId="24" fillId="0" borderId="42" xfId="77" applyNumberFormat="1" applyFont="1" applyBorder="1" applyAlignment="1">
      <alignment horizontal="center"/>
      <protection locked="0"/>
    </xf>
    <xf numFmtId="198" fontId="24" fillId="0" borderId="89" xfId="77" applyNumberFormat="1" applyFont="1" applyBorder="1" applyAlignment="1">
      <alignment horizontal="center"/>
      <protection locked="0"/>
    </xf>
    <xf numFmtId="200" fontId="24" fillId="0" borderId="58" xfId="77" applyNumberFormat="1" applyFont="1" applyBorder="1" applyAlignment="1">
      <alignment horizontal="center"/>
      <protection locked="0"/>
    </xf>
    <xf numFmtId="0" fontId="24" fillId="0" borderId="50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52" xfId="0" applyFont="1" applyBorder="1">
      <alignment vertical="center"/>
    </xf>
    <xf numFmtId="0" fontId="24" fillId="0" borderId="126" xfId="0" applyFont="1" applyBorder="1">
      <alignment vertical="center"/>
    </xf>
    <xf numFmtId="0" fontId="24" fillId="0" borderId="55" xfId="0" applyFont="1" applyBorder="1">
      <alignment vertical="center"/>
    </xf>
    <xf numFmtId="0" fontId="24" fillId="0" borderId="47" xfId="0" applyFont="1" applyBorder="1">
      <alignment vertical="center"/>
    </xf>
    <xf numFmtId="198" fontId="24" fillId="0" borderId="127" xfId="77" applyNumberFormat="1" applyFont="1" applyBorder="1" applyAlignment="1">
      <alignment horizontal="center"/>
      <protection locked="0"/>
    </xf>
    <xf numFmtId="200" fontId="24" fillId="0" borderId="48" xfId="77" applyNumberFormat="1" applyFont="1" applyBorder="1" applyAlignment="1">
      <alignment horizontal="center"/>
      <protection locked="0"/>
    </xf>
    <xf numFmtId="0" fontId="24" fillId="0" borderId="54" xfId="0" applyFont="1" applyBorder="1">
      <alignment vertical="center"/>
    </xf>
    <xf numFmtId="0" fontId="24" fillId="0" borderId="128" xfId="0" applyFont="1" applyBorder="1">
      <alignment vertical="center"/>
    </xf>
    <xf numFmtId="0" fontId="24" fillId="0" borderId="129" xfId="0" applyFont="1" applyBorder="1">
      <alignment vertical="center"/>
    </xf>
    <xf numFmtId="0" fontId="24" fillId="0" borderId="130" xfId="0" applyFont="1" applyBorder="1">
      <alignment vertical="center"/>
    </xf>
    <xf numFmtId="0" fontId="24" fillId="0" borderId="85" xfId="0" applyFont="1" applyBorder="1" applyAlignment="1">
      <alignment horizontal="center" vertical="center" shrinkToFit="1"/>
    </xf>
    <xf numFmtId="0" fontId="24" fillId="0" borderId="85" xfId="0" applyFont="1" applyBorder="1" applyAlignment="1">
      <alignment vertical="center" shrinkToFit="1"/>
    </xf>
    <xf numFmtId="0" fontId="24" fillId="0" borderId="85" xfId="0" applyFont="1" applyBorder="1" applyAlignment="1">
      <alignment horizontal="center" vertical="center"/>
    </xf>
    <xf numFmtId="0" fontId="24" fillId="0" borderId="125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44" xfId="0" applyFont="1" applyBorder="1" applyAlignment="1">
      <alignment horizontal="center" vertical="center" shrinkToFit="1"/>
    </xf>
    <xf numFmtId="0" fontId="24" fillId="0" borderId="44" xfId="0" applyFont="1" applyBorder="1" applyAlignment="1"/>
    <xf numFmtId="38" fontId="24" fillId="0" borderId="44" xfId="53" applyFont="1" applyBorder="1" applyAlignment="1">
      <alignment vertical="center"/>
    </xf>
    <xf numFmtId="0" fontId="64" fillId="0" borderId="21" xfId="0" applyFont="1" applyBorder="1" applyAlignment="1">
      <alignment horizontal="left" vertical="center"/>
    </xf>
    <xf numFmtId="177" fontId="12" fillId="0" borderId="68" xfId="55" applyNumberFormat="1" applyFont="1" applyBorder="1" applyAlignment="1">
      <alignment vertical="center" shrinkToFit="1"/>
    </xf>
    <xf numFmtId="177" fontId="12" fillId="0" borderId="64" xfId="55" applyNumberFormat="1" applyFont="1" applyBorder="1" applyAlignment="1">
      <alignment vertical="center" shrinkToFit="1"/>
    </xf>
    <xf numFmtId="177" fontId="12" fillId="0" borderId="65" xfId="55" applyNumberFormat="1" applyFont="1" applyBorder="1" applyAlignment="1">
      <alignment vertical="center" shrinkToFit="1"/>
    </xf>
    <xf numFmtId="0" fontId="24" fillId="0" borderId="0" xfId="0" applyFont="1" applyAlignment="1">
      <alignment horizontal="center" vertical="center"/>
    </xf>
    <xf numFmtId="207" fontId="24" fillId="0" borderId="128" xfId="0" applyNumberFormat="1" applyFont="1" applyBorder="1" applyAlignment="1">
      <alignment shrinkToFit="1"/>
    </xf>
    <xf numFmtId="0" fontId="24" fillId="0" borderId="123" xfId="0" applyFont="1" applyBorder="1" applyAlignment="1">
      <alignment shrinkToFit="1"/>
    </xf>
    <xf numFmtId="0" fontId="24" fillId="0" borderId="161" xfId="0" applyFont="1" applyBorder="1" applyAlignment="1">
      <alignment shrinkToFit="1"/>
    </xf>
    <xf numFmtId="0" fontId="24" fillId="0" borderId="124" xfId="0" applyFont="1" applyBorder="1" applyAlignment="1">
      <alignment shrinkToFit="1"/>
    </xf>
    <xf numFmtId="207" fontId="24" fillId="0" borderId="50" xfId="0" applyNumberFormat="1" applyFont="1" applyBorder="1" applyAlignment="1">
      <alignment horizontal="center" shrinkToFit="1"/>
    </xf>
    <xf numFmtId="0" fontId="24" fillId="0" borderId="85" xfId="0" applyFont="1" applyBorder="1" applyAlignment="1">
      <alignment shrinkToFit="1"/>
    </xf>
    <xf numFmtId="0" fontId="24" fillId="0" borderId="85" xfId="0" applyFont="1" applyBorder="1" applyAlignment="1">
      <alignment horizontal="center" shrinkToFit="1"/>
    </xf>
    <xf numFmtId="0" fontId="24" fillId="0" borderId="19" xfId="0" applyFont="1" applyBorder="1" applyAlignment="1">
      <alignment shrinkToFit="1"/>
    </xf>
    <xf numFmtId="0" fontId="24" fillId="0" borderId="160" xfId="0" applyFont="1" applyBorder="1" applyAlignment="1">
      <alignment shrinkToFit="1"/>
    </xf>
    <xf numFmtId="0" fontId="24" fillId="0" borderId="53" xfId="0" applyFont="1" applyBorder="1" applyAlignment="1">
      <alignment shrinkToFit="1"/>
    </xf>
    <xf numFmtId="207" fontId="24" fillId="0" borderId="51" xfId="0" applyNumberFormat="1" applyFont="1" applyBorder="1" applyAlignment="1">
      <alignment shrinkToFit="1"/>
    </xf>
    <xf numFmtId="0" fontId="24" fillId="0" borderId="37" xfId="0" applyFont="1" applyBorder="1" applyAlignment="1">
      <alignment shrinkToFit="1"/>
    </xf>
    <xf numFmtId="0" fontId="24" fillId="0" borderId="25" xfId="0" applyFont="1" applyBorder="1" applyAlignment="1">
      <alignment horizontal="center" shrinkToFit="1"/>
    </xf>
    <xf numFmtId="201" fontId="17" fillId="0" borderId="88" xfId="77" applyNumberFormat="1" applyFont="1" applyBorder="1" applyAlignment="1">
      <alignment horizontal="center" shrinkToFit="1"/>
      <protection locked="0"/>
    </xf>
    <xf numFmtId="0" fontId="24" fillId="0" borderId="43" xfId="0" applyFont="1" applyBorder="1" applyAlignment="1">
      <alignment shrinkToFit="1"/>
    </xf>
    <xf numFmtId="207" fontId="24" fillId="0" borderId="125" xfId="0" applyNumberFormat="1" applyFont="1" applyBorder="1" applyAlignment="1">
      <alignment horizontal="center" shrinkToFit="1"/>
    </xf>
    <xf numFmtId="0" fontId="24" fillId="0" borderId="44" xfId="0" applyFont="1" applyBorder="1" applyAlignment="1">
      <alignment shrinkToFit="1"/>
    </xf>
    <xf numFmtId="202" fontId="17" fillId="0" borderId="162" xfId="77" applyNumberFormat="1" applyFont="1" applyBorder="1" applyAlignment="1">
      <alignment horizontal="center" shrinkToFit="1"/>
      <protection locked="0"/>
    </xf>
    <xf numFmtId="0" fontId="24" fillId="0" borderId="49" xfId="0" applyFont="1" applyBorder="1" applyAlignment="1">
      <alignment shrinkToFit="1"/>
    </xf>
    <xf numFmtId="207" fontId="24" fillId="0" borderId="50" xfId="0" applyNumberFormat="1" applyFont="1" applyBorder="1" applyAlignment="1">
      <alignment shrinkToFit="1"/>
    </xf>
    <xf numFmtId="0" fontId="24" fillId="0" borderId="25" xfId="0" applyFont="1" applyBorder="1" applyAlignment="1">
      <alignment shrinkToFit="1"/>
    </xf>
    <xf numFmtId="0" fontId="24" fillId="0" borderId="141" xfId="0" applyFont="1" applyBorder="1" applyAlignment="1">
      <alignment shrinkToFit="1"/>
    </xf>
    <xf numFmtId="206" fontId="24" fillId="0" borderId="138" xfId="53" applyNumberFormat="1" applyFont="1" applyBorder="1" applyAlignment="1">
      <alignment shrinkToFit="1"/>
    </xf>
    <xf numFmtId="0" fontId="24" fillId="0" borderId="44" xfId="0" applyFont="1" applyBorder="1" applyAlignment="1">
      <alignment horizontal="center" shrinkToFit="1"/>
    </xf>
    <xf numFmtId="196" fontId="24" fillId="0" borderId="146" xfId="77" applyNumberFormat="1" applyFont="1" applyBorder="1" applyAlignment="1" applyProtection="1">
      <alignment vertical="center" shrinkToFit="1"/>
    </xf>
    <xf numFmtId="0" fontId="24" fillId="0" borderId="18" xfId="0" applyFont="1" applyBorder="1" applyAlignment="1">
      <alignment shrinkToFit="1"/>
    </xf>
    <xf numFmtId="0" fontId="24" fillId="0" borderId="18" xfId="0" applyFont="1" applyBorder="1" applyAlignment="1">
      <alignment horizontal="center" shrinkToFit="1"/>
    </xf>
    <xf numFmtId="0" fontId="24" fillId="0" borderId="139" xfId="0" applyFont="1" applyBorder="1" applyAlignment="1">
      <alignment shrinkToFit="1"/>
    </xf>
    <xf numFmtId="0" fontId="24" fillId="0" borderId="50" xfId="0" applyFont="1" applyBorder="1" applyAlignment="1">
      <alignment shrinkToFit="1"/>
    </xf>
    <xf numFmtId="0" fontId="24" fillId="0" borderId="50" xfId="0" applyFont="1" applyBorder="1" applyAlignment="1">
      <alignment horizontal="center" shrinkToFit="1"/>
    </xf>
    <xf numFmtId="0" fontId="24" fillId="0" borderId="19" xfId="0" applyFont="1" applyBorder="1" applyAlignment="1">
      <alignment horizontal="center" shrinkToFit="1"/>
    </xf>
    <xf numFmtId="0" fontId="24" fillId="0" borderId="53" xfId="0" applyFont="1" applyBorder="1" applyAlignment="1">
      <alignment horizontal="center" shrinkToFit="1"/>
    </xf>
    <xf numFmtId="0" fontId="24" fillId="0" borderId="156" xfId="0" applyFont="1" applyBorder="1" applyAlignment="1">
      <alignment shrinkToFit="1"/>
    </xf>
    <xf numFmtId="0" fontId="24" fillId="0" borderId="157" xfId="0" applyFont="1" applyBorder="1" applyAlignment="1">
      <alignment shrinkToFit="1"/>
    </xf>
    <xf numFmtId="0" fontId="24" fillId="0" borderId="121" xfId="0" applyFont="1" applyBorder="1" applyAlignment="1">
      <alignment shrinkToFit="1"/>
    </xf>
    <xf numFmtId="0" fontId="24" fillId="0" borderId="157" xfId="0" applyFont="1" applyBorder="1" applyAlignment="1">
      <alignment horizontal="center" shrinkToFit="1"/>
    </xf>
    <xf numFmtId="0" fontId="24" fillId="0" borderId="158" xfId="0" applyFont="1" applyBorder="1" applyAlignment="1">
      <alignment horizontal="center" shrinkToFit="1"/>
    </xf>
    <xf numFmtId="198" fontId="17" fillId="0" borderId="89" xfId="77" applyNumberFormat="1" applyFont="1" applyBorder="1" applyAlignment="1">
      <alignment horizontal="center" shrinkToFit="1"/>
      <protection locked="0"/>
    </xf>
    <xf numFmtId="0" fontId="24" fillId="0" borderId="30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24" fillId="0" borderId="61" xfId="0" applyFont="1" applyBorder="1" applyAlignment="1">
      <alignment vertical="center" shrinkToFit="1"/>
    </xf>
    <xf numFmtId="0" fontId="24" fillId="0" borderId="36" xfId="0" applyFont="1" applyBorder="1" applyAlignment="1">
      <alignment vertical="center" shrinkToFit="1"/>
    </xf>
    <xf numFmtId="0" fontId="24" fillId="0" borderId="46" xfId="0" applyFont="1" applyBorder="1" applyAlignment="1">
      <alignment vertical="center" shrinkToFit="1"/>
    </xf>
    <xf numFmtId="0" fontId="24" fillId="0" borderId="62" xfId="0" applyFont="1" applyBorder="1" applyAlignment="1">
      <alignment vertical="center" shrinkToFit="1"/>
    </xf>
    <xf numFmtId="0" fontId="24" fillId="0" borderId="69" xfId="0" applyFont="1" applyBorder="1" applyAlignment="1">
      <alignment shrinkToFit="1"/>
    </xf>
    <xf numFmtId="0" fontId="24" fillId="0" borderId="17" xfId="0" applyFont="1" applyBorder="1" applyAlignment="1">
      <alignment horizontal="center" shrinkToFit="1"/>
    </xf>
    <xf numFmtId="0" fontId="24" fillId="0" borderId="129" xfId="0" applyFont="1" applyBorder="1" applyAlignment="1">
      <alignment horizontal="center" shrinkToFit="1"/>
    </xf>
    <xf numFmtId="0" fontId="24" fillId="0" borderId="14" xfId="0" applyFont="1" applyBorder="1" applyAlignment="1">
      <alignment shrinkToFit="1"/>
    </xf>
    <xf numFmtId="0" fontId="24" fillId="0" borderId="147" xfId="0" applyFont="1" applyBorder="1" applyAlignment="1">
      <alignment horizontal="center" shrinkToFit="1"/>
    </xf>
    <xf numFmtId="38" fontId="17" fillId="0" borderId="88" xfId="53" applyFont="1" applyBorder="1" applyAlignment="1" applyProtection="1">
      <alignment shrinkToFit="1"/>
      <protection locked="0"/>
    </xf>
    <xf numFmtId="38" fontId="24" fillId="0" borderId="37" xfId="53" applyFont="1" applyBorder="1" applyAlignment="1">
      <alignment shrinkToFit="1"/>
    </xf>
    <xf numFmtId="38" fontId="17" fillId="0" borderId="162" xfId="53" applyFont="1" applyBorder="1" applyAlignment="1" applyProtection="1">
      <alignment shrinkToFit="1"/>
      <protection locked="0"/>
    </xf>
    <xf numFmtId="38" fontId="24" fillId="0" borderId="44" xfId="53" applyFont="1" applyBorder="1" applyAlignment="1">
      <alignment shrinkToFit="1"/>
    </xf>
    <xf numFmtId="38" fontId="24" fillId="0" borderId="85" xfId="53" applyFont="1" applyBorder="1" applyAlignment="1">
      <alignment shrinkToFit="1"/>
    </xf>
    <xf numFmtId="38" fontId="55" fillId="0" borderId="44" xfId="53" applyFont="1" applyBorder="1" applyAlignment="1">
      <alignment shrinkToFit="1"/>
    </xf>
    <xf numFmtId="40" fontId="24" fillId="0" borderId="37" xfId="53" applyNumberFormat="1" applyFont="1" applyBorder="1" applyAlignment="1">
      <alignment shrinkToFit="1"/>
    </xf>
    <xf numFmtId="40" fontId="24" fillId="0" borderId="44" xfId="53" applyNumberFormat="1" applyFont="1" applyBorder="1" applyAlignment="1">
      <alignment shrinkToFit="1"/>
    </xf>
    <xf numFmtId="40" fontId="24" fillId="0" borderId="85" xfId="53" applyNumberFormat="1" applyFont="1" applyBorder="1" applyAlignment="1">
      <alignment shrinkToFit="1"/>
    </xf>
    <xf numFmtId="40" fontId="24" fillId="30" borderId="44" xfId="53" applyNumberFormat="1" applyFont="1" applyFill="1" applyBorder="1" applyAlignment="1">
      <alignment shrinkToFit="1"/>
    </xf>
    <xf numFmtId="40" fontId="24" fillId="30" borderId="85" xfId="0" applyNumberFormat="1" applyFont="1" applyFill="1" applyBorder="1" applyAlignment="1">
      <alignment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right" vertical="center" shrinkToFit="1"/>
    </xf>
    <xf numFmtId="0" fontId="24" fillId="30" borderId="0" xfId="0" applyFont="1" applyFill="1" applyBorder="1" applyAlignment="1">
      <alignment horizontal="center" vertical="center" shrinkToFit="1"/>
    </xf>
    <xf numFmtId="0" fontId="24" fillId="0" borderId="61" xfId="0" applyFont="1" applyBorder="1" applyAlignment="1">
      <alignment horizontal="center" vertical="center" shrinkToFit="1"/>
    </xf>
    <xf numFmtId="2" fontId="24" fillId="0" borderId="0" xfId="0" applyNumberFormat="1" applyFont="1" applyBorder="1" applyAlignment="1">
      <alignment vertical="center" shrinkToFit="1"/>
    </xf>
    <xf numFmtId="40" fontId="24" fillId="0" borderId="0" xfId="0" applyNumberFormat="1" applyFont="1" applyBorder="1" applyAlignment="1">
      <alignment horizontal="center" vertical="center" shrinkToFit="1"/>
    </xf>
    <xf numFmtId="0" fontId="66" fillId="0" borderId="0" xfId="0" applyFont="1" applyBorder="1" applyAlignment="1">
      <alignment vertical="center" shrinkToFit="1"/>
    </xf>
    <xf numFmtId="38" fontId="66" fillId="0" borderId="0" xfId="53" applyFont="1" applyBorder="1" applyAlignment="1">
      <alignment vertical="center" shrinkToFit="1"/>
    </xf>
    <xf numFmtId="0" fontId="66" fillId="0" borderId="0" xfId="0" applyFont="1" applyBorder="1" applyAlignment="1">
      <alignment horizontal="right" vertical="center" shrinkToFit="1"/>
    </xf>
    <xf numFmtId="0" fontId="66" fillId="0" borderId="0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shrinkToFit="1"/>
    </xf>
    <xf numFmtId="0" fontId="24" fillId="0" borderId="21" xfId="0" applyFont="1" applyBorder="1" applyAlignment="1">
      <alignment shrinkToFit="1"/>
    </xf>
    <xf numFmtId="0" fontId="24" fillId="0" borderId="68" xfId="0" applyFont="1" applyBorder="1" applyAlignment="1">
      <alignment shrinkToFit="1"/>
    </xf>
    <xf numFmtId="0" fontId="24" fillId="0" borderId="21" xfId="0" applyFont="1" applyBorder="1" applyAlignment="1">
      <alignment horizontal="center" shrinkToFit="1"/>
    </xf>
    <xf numFmtId="0" fontId="24" fillId="0" borderId="163" xfId="0" applyFont="1" applyBorder="1" applyAlignment="1">
      <alignment shrinkToFit="1"/>
    </xf>
    <xf numFmtId="0" fontId="24" fillId="0" borderId="20" xfId="0" applyFont="1" applyBorder="1" applyAlignment="1">
      <alignment shrinkToFit="1"/>
    </xf>
    <xf numFmtId="206" fontId="24" fillId="0" borderId="163" xfId="53" applyNumberFormat="1" applyFont="1" applyBorder="1" applyAlignment="1">
      <alignment shrinkToFit="1"/>
    </xf>
    <xf numFmtId="0" fontId="24" fillId="0" borderId="51" xfId="0" applyFont="1" applyBorder="1" applyAlignment="1">
      <alignment shrinkToFit="1"/>
    </xf>
    <xf numFmtId="206" fontId="24" fillId="0" borderId="37" xfId="53" applyNumberFormat="1" applyFont="1" applyBorder="1" applyAlignment="1">
      <alignment shrinkToFit="1"/>
    </xf>
    <xf numFmtId="0" fontId="24" fillId="0" borderId="27" xfId="0" applyFont="1" applyBorder="1" applyAlignment="1">
      <alignment shrinkToFit="1"/>
    </xf>
    <xf numFmtId="0" fontId="24" fillId="0" borderId="37" xfId="0" applyFont="1" applyBorder="1" applyAlignment="1">
      <alignment horizontal="center" shrinkToFit="1"/>
    </xf>
    <xf numFmtId="0" fontId="24" fillId="0" borderId="0" xfId="0" applyFont="1" applyBorder="1" applyAlignment="1">
      <alignment horizontal="center" shrinkToFit="1"/>
    </xf>
    <xf numFmtId="0" fontId="24" fillId="0" borderId="53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/>
    </xf>
    <xf numFmtId="0" fontId="24" fillId="0" borderId="143" xfId="0" applyFont="1" applyBorder="1" applyAlignment="1"/>
    <xf numFmtId="0" fontId="24" fillId="0" borderId="143" xfId="0" applyFont="1" applyBorder="1">
      <alignment vertical="center"/>
    </xf>
    <xf numFmtId="0" fontId="24" fillId="0" borderId="33" xfId="0" applyFont="1" applyBorder="1">
      <alignment vertical="center"/>
    </xf>
    <xf numFmtId="38" fontId="55" fillId="0" borderId="166" xfId="77" applyNumberFormat="1" applyFont="1" applyBorder="1" applyAlignment="1" applyProtection="1">
      <alignment horizontal="right" vertical="center" shrinkToFit="1"/>
    </xf>
    <xf numFmtId="0" fontId="56" fillId="0" borderId="167" xfId="77" applyFont="1" applyBorder="1" applyAlignment="1" applyProtection="1">
      <alignment horizontal="center" vertical="center" shrinkToFit="1"/>
    </xf>
    <xf numFmtId="192" fontId="55" fillId="0" borderId="167" xfId="77" applyNumberFormat="1" applyFont="1" applyBorder="1" applyAlignment="1" applyProtection="1">
      <alignment horizontal="left" vertical="center" shrinkToFit="1"/>
    </xf>
    <xf numFmtId="0" fontId="55" fillId="0" borderId="168" xfId="77" applyFont="1" applyBorder="1" applyAlignment="1" applyProtection="1">
      <alignment horizontal="center" vertical="center" shrinkToFit="1"/>
    </xf>
    <xf numFmtId="192" fontId="55" fillId="0" borderId="169" xfId="77" applyNumberFormat="1" applyFont="1" applyBorder="1" applyAlignment="1" applyProtection="1">
      <alignment horizontal="left" vertical="center" shrinkToFit="1"/>
    </xf>
    <xf numFmtId="6" fontId="17" fillId="0" borderId="170" xfId="77" applyNumberFormat="1" applyFont="1" applyBorder="1" applyAlignment="1" applyProtection="1">
      <alignment horizontal="center" vertical="center" shrinkToFit="1"/>
    </xf>
    <xf numFmtId="197" fontId="24" fillId="0" borderId="172" xfId="77" applyNumberFormat="1" applyFont="1" applyBorder="1" applyAlignment="1" applyProtection="1">
      <alignment horizontal="center" vertical="center" shrinkToFit="1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center"/>
    </xf>
    <xf numFmtId="0" fontId="24" fillId="0" borderId="171" xfId="77" applyFont="1" applyBorder="1" applyAlignment="1" applyProtection="1">
      <alignment vertical="center" shrinkToFit="1"/>
    </xf>
    <xf numFmtId="0" fontId="24" fillId="0" borderId="173" xfId="77" applyFont="1" applyBorder="1" applyAlignment="1" applyProtection="1">
      <alignment vertical="center" shrinkToFit="1"/>
    </xf>
    <xf numFmtId="196" fontId="24" fillId="0" borderId="174" xfId="77" applyNumberFormat="1" applyFont="1" applyBorder="1" applyAlignment="1" applyProtection="1">
      <alignment vertical="center" shrinkToFit="1"/>
    </xf>
    <xf numFmtId="38" fontId="24" fillId="0" borderId="166" xfId="77" applyNumberFormat="1" applyFont="1" applyBorder="1" applyAlignment="1" applyProtection="1">
      <alignment horizontal="right" vertical="center" shrinkToFit="1"/>
    </xf>
    <xf numFmtId="6" fontId="24" fillId="0" borderId="166" xfId="77" applyNumberFormat="1" applyFont="1" applyBorder="1" applyAlignment="1" applyProtection="1">
      <alignment horizontal="center" vertical="center" shrinkToFit="1"/>
    </xf>
    <xf numFmtId="197" fontId="24" fillId="0" borderId="166" xfId="77" applyNumberFormat="1" applyFont="1" applyBorder="1" applyAlignment="1" applyProtection="1">
      <alignment horizontal="left" vertical="center" shrinkToFit="1"/>
    </xf>
    <xf numFmtId="0" fontId="24" fillId="0" borderId="175" xfId="77" applyFont="1" applyBorder="1" applyAlignment="1" applyProtection="1">
      <alignment horizontal="right" vertical="center" shrinkToFit="1"/>
    </xf>
    <xf numFmtId="6" fontId="24" fillId="0" borderId="175" xfId="77" applyNumberFormat="1" applyFont="1" applyBorder="1" applyAlignment="1" applyProtection="1">
      <alignment horizontal="center" vertical="center" shrinkToFit="1"/>
    </xf>
    <xf numFmtId="197" fontId="24" fillId="0" borderId="81" xfId="77" applyNumberFormat="1" applyFont="1" applyBorder="1" applyAlignment="1" applyProtection="1">
      <alignment horizontal="left" vertical="center" shrinkToFit="1"/>
    </xf>
    <xf numFmtId="193" fontId="17" fillId="0" borderId="164" xfId="77" applyNumberFormat="1" applyFont="1" applyBorder="1" applyAlignment="1" applyProtection="1">
      <alignment horizontal="center" vertical="center" shrinkToFit="1"/>
    </xf>
    <xf numFmtId="0" fontId="2" fillId="0" borderId="145" xfId="77" applyFont="1" applyBorder="1" applyAlignment="1" applyProtection="1">
      <alignment horizontal="center" vertical="center" shrinkToFit="1"/>
    </xf>
    <xf numFmtId="0" fontId="24" fillId="0" borderId="176" xfId="0" applyFont="1" applyBorder="1">
      <alignment vertical="center"/>
    </xf>
    <xf numFmtId="0" fontId="0" fillId="0" borderId="63" xfId="0" applyBorder="1">
      <alignment vertical="center"/>
    </xf>
    <xf numFmtId="38" fontId="0" fillId="0" borderId="63" xfId="53" applyFont="1" applyBorder="1" applyAlignment="1">
      <alignment vertical="center"/>
    </xf>
    <xf numFmtId="177" fontId="12" fillId="0" borderId="68" xfId="55" applyNumberFormat="1" applyFont="1" applyBorder="1" applyAlignment="1">
      <alignment horizontal="center" vertical="center" shrinkToFit="1"/>
    </xf>
    <xf numFmtId="177" fontId="12" fillId="0" borderId="64" xfId="55" applyNumberFormat="1" applyFont="1" applyBorder="1" applyAlignment="1">
      <alignment horizontal="center" vertical="center" shrinkToFit="1"/>
    </xf>
    <xf numFmtId="177" fontId="12" fillId="0" borderId="65" xfId="55" applyNumberFormat="1" applyFont="1" applyBorder="1" applyAlignment="1">
      <alignment horizontal="center" vertical="center" shrinkToFit="1"/>
    </xf>
    <xf numFmtId="177" fontId="12" fillId="0" borderId="72" xfId="55" applyNumberFormat="1" applyFont="1" applyBorder="1" applyAlignment="1">
      <alignment horizontal="center" vertical="center" shrinkToFit="1"/>
    </xf>
    <xf numFmtId="177" fontId="12" fillId="0" borderId="28" xfId="55" applyNumberFormat="1" applyFont="1" applyBorder="1" applyAlignment="1">
      <alignment horizontal="center" vertical="center" shrinkToFit="1"/>
    </xf>
    <xf numFmtId="177" fontId="12" fillId="0" borderId="29" xfId="55" applyNumberFormat="1" applyFont="1" applyBorder="1" applyAlignment="1">
      <alignment horizontal="center" vertical="center" shrinkToFit="1"/>
    </xf>
    <xf numFmtId="177" fontId="12" fillId="0" borderId="66" xfId="55" applyNumberFormat="1" applyFont="1" applyBorder="1" applyAlignment="1">
      <alignment horizontal="center" vertical="center" shrinkToFit="1"/>
    </xf>
    <xf numFmtId="177" fontId="12" fillId="0" borderId="67" xfId="55" applyNumberFormat="1" applyFont="1" applyBorder="1" applyAlignment="1">
      <alignment horizontal="center" vertical="center" shrinkToFit="1"/>
    </xf>
    <xf numFmtId="177" fontId="12" fillId="0" borderId="69" xfId="55" applyNumberFormat="1" applyFont="1" applyBorder="1" applyAlignment="1">
      <alignment horizontal="center" vertical="center" shrinkToFit="1"/>
    </xf>
    <xf numFmtId="178" fontId="12" fillId="0" borderId="66" xfId="55" applyNumberFormat="1" applyFont="1" applyBorder="1" applyAlignment="1">
      <alignment horizontal="center" vertical="center" shrinkToFit="1"/>
    </xf>
    <xf numFmtId="177" fontId="12" fillId="0" borderId="142" xfId="55" applyNumberFormat="1" applyFont="1" applyBorder="1" applyAlignment="1">
      <alignment horizontal="center" vertical="center" shrinkToFit="1"/>
    </xf>
    <xf numFmtId="177" fontId="12" fillId="0" borderId="26" xfId="55" applyNumberFormat="1" applyFont="1" applyBorder="1" applyAlignment="1">
      <alignment horizontal="center" vertical="center" shrinkToFit="1"/>
    </xf>
    <xf numFmtId="177" fontId="12" fillId="0" borderId="27" xfId="55" applyNumberFormat="1" applyFont="1" applyBorder="1" applyAlignment="1">
      <alignment horizontal="center" vertical="center" shrinkToFit="1"/>
    </xf>
    <xf numFmtId="177" fontId="12" fillId="0" borderId="69" xfId="55" applyNumberFormat="1" applyFont="1" applyBorder="1" applyAlignment="1">
      <alignment horizontal="left" vertical="center" shrinkToFit="1"/>
    </xf>
    <xf numFmtId="177" fontId="12" fillId="0" borderId="66" xfId="55" applyNumberFormat="1" applyFont="1" applyBorder="1" applyAlignment="1">
      <alignment horizontal="left" vertical="center" shrinkToFit="1"/>
    </xf>
    <xf numFmtId="177" fontId="12" fillId="0" borderId="67" xfId="55" applyNumberFormat="1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7" fontId="12" fillId="0" borderId="65" xfId="55" applyNumberFormat="1" applyFont="1" applyFill="1" applyBorder="1" applyAlignment="1">
      <alignment horizontal="center" vertical="center" shrinkToFit="1"/>
    </xf>
    <xf numFmtId="177" fontId="12" fillId="0" borderId="67" xfId="55" applyNumberFormat="1" applyFont="1" applyFill="1" applyBorder="1" applyAlignment="1">
      <alignment horizontal="center" vertical="center" shrinkToFit="1"/>
    </xf>
    <xf numFmtId="177" fontId="12" fillId="0" borderId="68" xfId="55" applyNumberFormat="1" applyFont="1" applyBorder="1" applyAlignment="1">
      <alignment horizontal="left" vertical="center"/>
    </xf>
    <xf numFmtId="177" fontId="12" fillId="0" borderId="64" xfId="55" applyNumberFormat="1" applyFont="1" applyBorder="1" applyAlignment="1">
      <alignment horizontal="center" vertical="center"/>
    </xf>
    <xf numFmtId="177" fontId="12" fillId="0" borderId="65" xfId="55" applyNumberFormat="1" applyFont="1" applyBorder="1" applyAlignment="1">
      <alignment horizontal="center" vertical="center"/>
    </xf>
    <xf numFmtId="177" fontId="12" fillId="0" borderId="69" xfId="55" applyNumberFormat="1" applyFont="1" applyBorder="1" applyAlignment="1">
      <alignment horizontal="center" vertical="center"/>
    </xf>
    <xf numFmtId="177" fontId="12" fillId="0" borderId="66" xfId="55" applyNumberFormat="1" applyFont="1" applyBorder="1" applyAlignment="1">
      <alignment horizontal="center" vertical="center"/>
    </xf>
    <xf numFmtId="177" fontId="12" fillId="0" borderId="67" xfId="55" applyNumberFormat="1" applyFont="1" applyBorder="1" applyAlignment="1">
      <alignment horizontal="center" vertical="center"/>
    </xf>
    <xf numFmtId="177" fontId="12" fillId="0" borderId="68" xfId="55" applyNumberFormat="1" applyFont="1" applyBorder="1" applyAlignment="1">
      <alignment horizontal="center" vertical="center"/>
    </xf>
    <xf numFmtId="177" fontId="14" fillId="0" borderId="66" xfId="55" applyNumberFormat="1" applyFont="1" applyBorder="1" applyAlignment="1">
      <alignment horizontal="center" vertical="center"/>
    </xf>
    <xf numFmtId="177" fontId="12" fillId="0" borderId="64" xfId="55" applyNumberFormat="1" applyFont="1" applyBorder="1" applyAlignment="1">
      <alignment horizontal="center" vertical="center" shrinkToFit="1"/>
    </xf>
    <xf numFmtId="177" fontId="12" fillId="0" borderId="69" xfId="55" applyNumberFormat="1" applyFont="1" applyBorder="1" applyAlignment="1">
      <alignment horizontal="center" vertical="center" shrinkToFit="1"/>
    </xf>
    <xf numFmtId="177" fontId="12" fillId="0" borderId="66" xfId="55" applyNumberFormat="1" applyFont="1" applyBorder="1" applyAlignment="1">
      <alignment horizontal="center" vertical="center" shrinkToFit="1"/>
    </xf>
    <xf numFmtId="177" fontId="12" fillId="0" borderId="68" xfId="55" applyNumberFormat="1" applyFont="1" applyBorder="1" applyAlignment="1">
      <alignment horizontal="center" vertical="center" shrinkToFit="1"/>
    </xf>
    <xf numFmtId="177" fontId="12" fillId="0" borderId="67" xfId="55" applyNumberFormat="1" applyFont="1" applyBorder="1" applyAlignment="1">
      <alignment horizontal="center" vertical="center" shrinkToFit="1"/>
    </xf>
    <xf numFmtId="177" fontId="12" fillId="0" borderId="65" xfId="55" applyNumberFormat="1" applyFont="1" applyBorder="1" applyAlignment="1">
      <alignment horizontal="center" vertical="center" shrinkToFit="1"/>
    </xf>
    <xf numFmtId="177" fontId="12" fillId="0" borderId="0" xfId="55" applyNumberFormat="1" applyFont="1" applyBorder="1" applyAlignment="1">
      <alignment horizontal="center" vertical="center" shrinkToFit="1"/>
    </xf>
    <xf numFmtId="177" fontId="12" fillId="0" borderId="66" xfId="55" applyNumberFormat="1" applyFont="1" applyBorder="1" applyAlignment="1">
      <alignment horizontal="center" vertical="center"/>
    </xf>
    <xf numFmtId="177" fontId="12" fillId="0" borderId="64" xfId="55" applyNumberFormat="1" applyFont="1" applyBorder="1" applyAlignment="1">
      <alignment horizontal="center" vertical="center"/>
    </xf>
    <xf numFmtId="177" fontId="12" fillId="0" borderId="66" xfId="55" applyNumberFormat="1" applyFont="1" applyBorder="1" applyAlignment="1">
      <alignment horizontal="left" vertical="center" shrinkToFit="1"/>
    </xf>
    <xf numFmtId="177" fontId="12" fillId="0" borderId="178" xfId="55" applyNumberFormat="1" applyFont="1" applyBorder="1" applyAlignment="1">
      <alignment vertical="center"/>
    </xf>
    <xf numFmtId="177" fontId="12" fillId="0" borderId="64" xfId="55" applyNumberFormat="1" applyFont="1" applyBorder="1" applyAlignment="1">
      <alignment vertical="center"/>
    </xf>
    <xf numFmtId="177" fontId="12" fillId="0" borderId="68" xfId="55" applyNumberFormat="1" applyFont="1" applyBorder="1" applyAlignment="1">
      <alignment horizontal="center" vertical="center" shrinkToFit="1"/>
    </xf>
    <xf numFmtId="177" fontId="12" fillId="0" borderId="64" xfId="55" applyNumberFormat="1" applyFont="1" applyBorder="1" applyAlignment="1">
      <alignment horizontal="center" vertical="center" shrinkToFit="1"/>
    </xf>
    <xf numFmtId="177" fontId="12" fillId="0" borderId="69" xfId="55" applyNumberFormat="1" applyFont="1" applyBorder="1" applyAlignment="1">
      <alignment horizontal="center" vertical="center" shrinkToFit="1"/>
    </xf>
    <xf numFmtId="177" fontId="12" fillId="0" borderId="66" xfId="55" applyNumberFormat="1" applyFont="1" applyBorder="1" applyAlignment="1">
      <alignment horizontal="center" vertical="center" shrinkToFit="1"/>
    </xf>
    <xf numFmtId="177" fontId="12" fillId="0" borderId="72" xfId="55" applyNumberFormat="1" applyFont="1" applyBorder="1" applyAlignment="1">
      <alignment horizontal="center" vertical="center" shrinkToFit="1"/>
    </xf>
    <xf numFmtId="177" fontId="12" fillId="0" borderId="28" xfId="55" applyNumberFormat="1" applyFont="1" applyBorder="1" applyAlignment="1">
      <alignment horizontal="center" vertical="center" shrinkToFit="1"/>
    </xf>
    <xf numFmtId="177" fontId="12" fillId="0" borderId="29" xfId="55" applyNumberFormat="1" applyFont="1" applyBorder="1" applyAlignment="1">
      <alignment horizontal="center" vertical="center" shrinkToFit="1"/>
    </xf>
    <xf numFmtId="177" fontId="12" fillId="0" borderId="71" xfId="55" applyNumberFormat="1" applyFont="1" applyBorder="1" applyAlignment="1">
      <alignment horizontal="center" vertical="center" shrinkToFit="1"/>
    </xf>
    <xf numFmtId="177" fontId="12" fillId="0" borderId="0" xfId="55" applyNumberFormat="1" applyFont="1" applyBorder="1" applyAlignment="1">
      <alignment horizontal="center" vertical="center" shrinkToFit="1"/>
    </xf>
    <xf numFmtId="177" fontId="12" fillId="0" borderId="66" xfId="55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7" fontId="9" fillId="0" borderId="71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65" fillId="0" borderId="71" xfId="0" applyFont="1" applyBorder="1" applyAlignment="1">
      <alignment horizontal="center" vertical="center"/>
    </xf>
    <xf numFmtId="177" fontId="9" fillId="0" borderId="132" xfId="0" applyNumberFormat="1" applyFont="1" applyBorder="1" applyAlignment="1">
      <alignment horizontal="center" vertical="center"/>
    </xf>
    <xf numFmtId="177" fontId="9" fillId="0" borderId="68" xfId="0" applyNumberFormat="1" applyFont="1" applyBorder="1" applyAlignment="1">
      <alignment horizontal="center" vertical="center"/>
    </xf>
    <xf numFmtId="177" fontId="9" fillId="0" borderId="133" xfId="0" applyNumberFormat="1" applyFont="1" applyBorder="1" applyAlignment="1">
      <alignment horizontal="center" vertical="center"/>
    </xf>
    <xf numFmtId="177" fontId="9" fillId="0" borderId="134" xfId="0" applyNumberFormat="1" applyFont="1" applyBorder="1" applyAlignment="1">
      <alignment horizontal="center" vertical="center"/>
    </xf>
    <xf numFmtId="177" fontId="9" fillId="0" borderId="69" xfId="0" applyNumberFormat="1" applyFont="1" applyBorder="1" applyAlignment="1">
      <alignment horizontal="center" vertical="center"/>
    </xf>
    <xf numFmtId="177" fontId="9" fillId="0" borderId="135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52" fillId="0" borderId="70" xfId="0" applyFont="1" applyBorder="1" applyAlignment="1">
      <alignment horizontal="left" vertical="top" wrapText="1"/>
    </xf>
    <xf numFmtId="0" fontId="52" fillId="0" borderId="64" xfId="0" applyFont="1" applyBorder="1" applyAlignment="1">
      <alignment horizontal="left" vertical="top"/>
    </xf>
    <xf numFmtId="0" fontId="52" fillId="0" borderId="133" xfId="0" applyFont="1" applyBorder="1" applyAlignment="1">
      <alignment horizontal="left" vertical="top"/>
    </xf>
    <xf numFmtId="0" fontId="52" fillId="0" borderId="19" xfId="0" applyFont="1" applyBorder="1" applyAlignment="1">
      <alignment horizontal="left" vertical="top"/>
    </xf>
    <xf numFmtId="0" fontId="52" fillId="0" borderId="0" xfId="0" applyFont="1" applyBorder="1" applyAlignment="1">
      <alignment horizontal="left" vertical="top"/>
    </xf>
    <xf numFmtId="0" fontId="52" fillId="0" borderId="134" xfId="0" applyFont="1" applyBorder="1" applyAlignment="1">
      <alignment horizontal="left" vertical="top"/>
    </xf>
    <xf numFmtId="0" fontId="52" fillId="0" borderId="24" xfId="0" applyFont="1" applyBorder="1" applyAlignment="1">
      <alignment horizontal="left" vertical="top"/>
    </xf>
    <xf numFmtId="0" fontId="52" fillId="0" borderId="28" xfId="0" applyFont="1" applyBorder="1" applyAlignment="1">
      <alignment horizontal="left" vertical="top"/>
    </xf>
    <xf numFmtId="0" fontId="52" fillId="0" borderId="136" xfId="0" applyFont="1" applyBorder="1" applyAlignment="1">
      <alignment horizontal="left" vertical="top"/>
    </xf>
    <xf numFmtId="177" fontId="9" fillId="0" borderId="68" xfId="55" applyNumberFormat="1" applyFont="1" applyBorder="1" applyAlignment="1">
      <alignment horizontal="center" vertical="center" shrinkToFit="1"/>
    </xf>
    <xf numFmtId="177" fontId="9" fillId="0" borderId="65" xfId="55" applyNumberFormat="1" applyFont="1" applyBorder="1" applyAlignment="1">
      <alignment horizontal="center" vertical="center" shrinkToFit="1"/>
    </xf>
    <xf numFmtId="177" fontId="9" fillId="0" borderId="71" xfId="55" applyNumberFormat="1" applyFont="1" applyBorder="1" applyAlignment="1">
      <alignment horizontal="center" vertical="center" shrinkToFit="1"/>
    </xf>
    <xf numFmtId="177" fontId="9" fillId="0" borderId="14" xfId="55" applyNumberFormat="1" applyFont="1" applyBorder="1" applyAlignment="1">
      <alignment horizontal="center" vertical="center" shrinkToFit="1"/>
    </xf>
    <xf numFmtId="177" fontId="9" fillId="0" borderId="69" xfId="55" applyNumberFormat="1" applyFont="1" applyBorder="1" applyAlignment="1">
      <alignment horizontal="center" vertical="center" shrinkToFit="1"/>
    </xf>
    <xf numFmtId="177" fontId="9" fillId="0" borderId="67" xfId="55" applyNumberFormat="1" applyFont="1" applyBorder="1" applyAlignment="1">
      <alignment horizontal="center" vertical="center" shrinkToFit="1"/>
    </xf>
    <xf numFmtId="49" fontId="11" fillId="0" borderId="68" xfId="55" quotePrefix="1" applyNumberFormat="1" applyFont="1" applyBorder="1" applyAlignment="1">
      <alignment horizontal="center" vertical="center" shrinkToFit="1"/>
    </xf>
    <xf numFmtId="49" fontId="11" fillId="0" borderId="65" xfId="55" quotePrefix="1" applyNumberFormat="1" applyFont="1" applyBorder="1" applyAlignment="1">
      <alignment horizontal="center" vertical="center" shrinkToFit="1"/>
    </xf>
    <xf numFmtId="49" fontId="11" fillId="0" borderId="71" xfId="55" quotePrefix="1" applyNumberFormat="1" applyFont="1" applyBorder="1" applyAlignment="1">
      <alignment horizontal="center" vertical="center" shrinkToFit="1"/>
    </xf>
    <xf numFmtId="49" fontId="11" fillId="0" borderId="14" xfId="55" quotePrefix="1" applyNumberFormat="1" applyFont="1" applyBorder="1" applyAlignment="1">
      <alignment horizontal="center" vertical="center" shrinkToFit="1"/>
    </xf>
    <xf numFmtId="49" fontId="11" fillId="0" borderId="69" xfId="55" quotePrefix="1" applyNumberFormat="1" applyFont="1" applyBorder="1" applyAlignment="1">
      <alignment horizontal="center" vertical="center" shrinkToFit="1"/>
    </xf>
    <xf numFmtId="49" fontId="11" fillId="0" borderId="67" xfId="55" quotePrefix="1" applyNumberFormat="1" applyFont="1" applyBorder="1" applyAlignment="1">
      <alignment horizontal="center" vertical="center" shrinkToFit="1"/>
    </xf>
    <xf numFmtId="177" fontId="9" fillId="0" borderId="137" xfId="0" applyNumberFormat="1" applyFont="1" applyBorder="1" applyAlignment="1">
      <alignment horizontal="center" vertical="center"/>
    </xf>
    <xf numFmtId="177" fontId="9" fillId="0" borderId="72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/>
    </xf>
    <xf numFmtId="177" fontId="9" fillId="0" borderId="29" xfId="0" applyNumberFormat="1" applyFont="1" applyBorder="1" applyAlignment="1">
      <alignment horizontal="center" vertical="center"/>
    </xf>
    <xf numFmtId="38" fontId="8" fillId="0" borderId="0" xfId="55" applyFont="1" applyBorder="1" applyAlignment="1">
      <alignment horizontal="center" vertical="center" shrinkToFit="1"/>
    </xf>
    <xf numFmtId="195" fontId="7" fillId="0" borderId="141" xfId="0" applyNumberFormat="1" applyFont="1" applyBorder="1" applyAlignment="1">
      <alignment horizontal="center" vertical="center"/>
    </xf>
    <xf numFmtId="195" fontId="7" fillId="0" borderId="17" xfId="0" applyNumberFormat="1" applyFont="1" applyBorder="1" applyAlignment="1">
      <alignment horizontal="center" vertical="center"/>
    </xf>
    <xf numFmtId="195" fontId="7" fillId="0" borderId="131" xfId="0" applyNumberFormat="1" applyFont="1" applyBorder="1" applyAlignment="1">
      <alignment horizontal="center" vertical="center"/>
    </xf>
    <xf numFmtId="0" fontId="10" fillId="0" borderId="68" xfId="0" applyFont="1" applyBorder="1" applyAlignment="1">
      <alignment horizontal="left" vertical="center" indent="2"/>
    </xf>
    <xf numFmtId="0" fontId="10" fillId="0" borderId="64" xfId="0" applyFont="1" applyBorder="1" applyAlignment="1">
      <alignment horizontal="left" vertical="center" indent="2"/>
    </xf>
    <xf numFmtId="0" fontId="10" fillId="0" borderId="65" xfId="0" applyFont="1" applyBorder="1" applyAlignment="1">
      <alignment horizontal="left" vertical="center" indent="2"/>
    </xf>
    <xf numFmtId="0" fontId="10" fillId="0" borderId="71" xfId="0" applyFont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 indent="2"/>
    </xf>
    <xf numFmtId="0" fontId="10" fillId="0" borderId="14" xfId="0" applyFont="1" applyBorder="1" applyAlignment="1">
      <alignment horizontal="left" vertical="center" indent="2"/>
    </xf>
    <xf numFmtId="0" fontId="10" fillId="0" borderId="69" xfId="0" applyFont="1" applyBorder="1" applyAlignment="1">
      <alignment horizontal="left" vertical="center" indent="2"/>
    </xf>
    <xf numFmtId="0" fontId="10" fillId="0" borderId="66" xfId="0" applyFont="1" applyBorder="1" applyAlignment="1">
      <alignment horizontal="left" vertical="center" indent="2"/>
    </xf>
    <xf numFmtId="0" fontId="10" fillId="0" borderId="67" xfId="0" applyFont="1" applyBorder="1" applyAlignment="1">
      <alignment horizontal="left" vertical="center" indent="2"/>
    </xf>
    <xf numFmtId="0" fontId="9" fillId="0" borderId="7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13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135" xfId="0" applyFont="1" applyBorder="1" applyAlignment="1">
      <alignment horizontal="center" vertical="center"/>
    </xf>
    <xf numFmtId="38" fontId="65" fillId="0" borderId="0" xfId="55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77" fontId="11" fillId="0" borderId="68" xfId="0" applyNumberFormat="1" applyFont="1" applyBorder="1" applyAlignment="1">
      <alignment horizontal="center" vertical="center"/>
    </xf>
    <xf numFmtId="177" fontId="11" fillId="0" borderId="133" xfId="0" applyNumberFormat="1" applyFont="1" applyBorder="1" applyAlignment="1">
      <alignment horizontal="center" vertical="center"/>
    </xf>
    <xf numFmtId="177" fontId="11" fillId="0" borderId="71" xfId="0" applyNumberFormat="1" applyFont="1" applyBorder="1" applyAlignment="1">
      <alignment horizontal="center" vertical="center"/>
    </xf>
    <xf numFmtId="177" fontId="11" fillId="0" borderId="134" xfId="0" applyNumberFormat="1" applyFont="1" applyBorder="1" applyAlignment="1">
      <alignment horizontal="center" vertical="center"/>
    </xf>
    <xf numFmtId="177" fontId="11" fillId="0" borderId="69" xfId="0" applyNumberFormat="1" applyFont="1" applyBorder="1" applyAlignment="1">
      <alignment horizontal="center" vertical="center"/>
    </xf>
    <xf numFmtId="177" fontId="11" fillId="0" borderId="135" xfId="0" applyNumberFormat="1" applyFont="1" applyBorder="1" applyAlignment="1">
      <alignment horizontal="center" vertical="center"/>
    </xf>
    <xf numFmtId="177" fontId="9" fillId="0" borderId="132" xfId="55" applyNumberFormat="1" applyFont="1" applyBorder="1" applyAlignment="1">
      <alignment horizontal="center" vertical="center" shrinkToFit="1"/>
    </xf>
    <xf numFmtId="183" fontId="7" fillId="0" borderId="68" xfId="0" applyNumberFormat="1" applyFont="1" applyBorder="1" applyAlignment="1">
      <alignment horizontal="center" vertical="center"/>
    </xf>
    <xf numFmtId="183" fontId="7" fillId="0" borderId="64" xfId="0" applyNumberFormat="1" applyFont="1" applyBorder="1" applyAlignment="1">
      <alignment horizontal="center" vertical="center"/>
    </xf>
    <xf numFmtId="183" fontId="7" fillId="0" borderId="65" xfId="0" applyNumberFormat="1" applyFont="1" applyBorder="1" applyAlignment="1">
      <alignment horizontal="center" vertical="center"/>
    </xf>
    <xf numFmtId="183" fontId="7" fillId="0" borderId="71" xfId="0" applyNumberFormat="1" applyFont="1" applyBorder="1" applyAlignment="1">
      <alignment horizontal="center" vertical="center"/>
    </xf>
    <xf numFmtId="183" fontId="7" fillId="0" borderId="0" xfId="0" applyNumberFormat="1" applyFont="1" applyBorder="1" applyAlignment="1">
      <alignment horizontal="center" vertical="center"/>
    </xf>
    <xf numFmtId="183" fontId="7" fillId="0" borderId="14" xfId="0" applyNumberFormat="1" applyFont="1" applyBorder="1" applyAlignment="1">
      <alignment horizontal="center" vertical="center"/>
    </xf>
    <xf numFmtId="183" fontId="7" fillId="0" borderId="69" xfId="0" applyNumberFormat="1" applyFont="1" applyBorder="1" applyAlignment="1">
      <alignment horizontal="center" vertical="center"/>
    </xf>
    <xf numFmtId="183" fontId="7" fillId="0" borderId="66" xfId="0" applyNumberFormat="1" applyFont="1" applyBorder="1" applyAlignment="1">
      <alignment horizontal="center" vertical="center"/>
    </xf>
    <xf numFmtId="183" fontId="7" fillId="0" borderId="67" xfId="0" applyNumberFormat="1" applyFont="1" applyBorder="1" applyAlignment="1">
      <alignment horizontal="center" vertical="center"/>
    </xf>
    <xf numFmtId="0" fontId="11" fillId="0" borderId="64" xfId="0" applyFont="1" applyBorder="1" applyAlignment="1">
      <alignment horizontal="left" vertical="center"/>
    </xf>
    <xf numFmtId="0" fontId="10" fillId="0" borderId="68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133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4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135" xfId="0" applyFont="1" applyBorder="1" applyAlignment="1">
      <alignment horizontal="center" vertical="center" wrapText="1"/>
    </xf>
    <xf numFmtId="0" fontId="9" fillId="0" borderId="131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7" fontId="12" fillId="0" borderId="177" xfId="55" applyNumberFormat="1" applyFont="1" applyBorder="1" applyAlignment="1">
      <alignment horizontal="center" vertical="center"/>
    </xf>
    <xf numFmtId="177" fontId="12" fillId="0" borderId="66" xfId="55" applyNumberFormat="1" applyFont="1" applyBorder="1" applyAlignment="1">
      <alignment horizontal="center" vertical="center"/>
    </xf>
    <xf numFmtId="177" fontId="12" fillId="0" borderId="64" xfId="55" applyNumberFormat="1" applyFont="1" applyBorder="1" applyAlignment="1">
      <alignment horizontal="center" vertical="center" shrinkToFit="1"/>
    </xf>
    <xf numFmtId="177" fontId="12" fillId="0" borderId="68" xfId="55" applyNumberFormat="1" applyFont="1" applyBorder="1" applyAlignment="1">
      <alignment horizontal="center" vertical="center" shrinkToFit="1"/>
    </xf>
    <xf numFmtId="177" fontId="21" fillId="0" borderId="69" xfId="55" applyNumberFormat="1" applyFont="1" applyBorder="1" applyAlignment="1">
      <alignment horizontal="center" vertical="center" shrinkToFit="1"/>
    </xf>
    <xf numFmtId="177" fontId="21" fillId="0" borderId="66" xfId="55" applyNumberFormat="1" applyFont="1" applyBorder="1" applyAlignment="1">
      <alignment horizontal="center" vertical="center" shrinkToFit="1"/>
    </xf>
    <xf numFmtId="177" fontId="21" fillId="0" borderId="67" xfId="55" applyNumberFormat="1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left" vertical="center" shrinkToFit="1"/>
    </xf>
    <xf numFmtId="177" fontId="21" fillId="0" borderId="64" xfId="55" applyNumberFormat="1" applyFont="1" applyBorder="1" applyAlignment="1">
      <alignment horizontal="center" vertical="center" shrinkToFit="1"/>
    </xf>
    <xf numFmtId="177" fontId="21" fillId="0" borderId="65" xfId="55" applyNumberFormat="1" applyFont="1" applyBorder="1" applyAlignment="1">
      <alignment horizontal="center" vertical="center" shrinkToFit="1"/>
    </xf>
    <xf numFmtId="177" fontId="12" fillId="0" borderId="15" xfId="55" applyNumberFormat="1" applyFont="1" applyBorder="1" applyAlignment="1">
      <alignment horizontal="center" vertical="center"/>
    </xf>
    <xf numFmtId="177" fontId="12" fillId="0" borderId="16" xfId="55" applyNumberFormat="1" applyFont="1" applyBorder="1" applyAlignment="1">
      <alignment horizontal="center" vertical="center"/>
    </xf>
    <xf numFmtId="0" fontId="12" fillId="0" borderId="142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80" fontId="12" fillId="0" borderId="15" xfId="55" applyNumberFormat="1" applyFont="1" applyBorder="1" applyAlignment="1">
      <alignment horizontal="center" vertical="center"/>
    </xf>
    <xf numFmtId="180" fontId="12" fillId="0" borderId="16" xfId="55" applyNumberFormat="1" applyFont="1" applyBorder="1" applyAlignment="1">
      <alignment horizontal="center" vertical="center"/>
    </xf>
    <xf numFmtId="177" fontId="12" fillId="0" borderId="69" xfId="55" applyNumberFormat="1" applyFont="1" applyBorder="1" applyAlignment="1">
      <alignment horizontal="center" vertical="center" shrinkToFit="1"/>
    </xf>
    <xf numFmtId="177" fontId="12" fillId="0" borderId="66" xfId="55" applyNumberFormat="1" applyFont="1" applyBorder="1" applyAlignment="1">
      <alignment horizontal="center" vertical="center" shrinkToFit="1"/>
    </xf>
    <xf numFmtId="9" fontId="12" fillId="0" borderId="66" xfId="45" applyFont="1" applyBorder="1" applyAlignment="1">
      <alignment horizontal="center" vertical="center" shrinkToFit="1"/>
    </xf>
    <xf numFmtId="177" fontId="12" fillId="0" borderId="67" xfId="55" applyNumberFormat="1" applyFont="1" applyBorder="1" applyAlignment="1">
      <alignment horizontal="center" vertical="center" shrinkToFit="1"/>
    </xf>
    <xf numFmtId="177" fontId="12" fillId="0" borderId="65" xfId="55" applyNumberFormat="1" applyFont="1" applyBorder="1" applyAlignment="1">
      <alignment horizontal="center" vertical="center" shrinkToFit="1"/>
    </xf>
    <xf numFmtId="0" fontId="52" fillId="0" borderId="60" xfId="0" applyFont="1" applyBorder="1" applyAlignment="1">
      <alignment horizontal="center" vertical="center"/>
    </xf>
    <xf numFmtId="0" fontId="52" fillId="0" borderId="143" xfId="0" applyFont="1" applyBorder="1" applyAlignment="1">
      <alignment horizontal="center" vertical="center"/>
    </xf>
    <xf numFmtId="0" fontId="52" fillId="0" borderId="144" xfId="0" applyFont="1" applyBorder="1" applyAlignment="1">
      <alignment horizontal="center" vertical="center"/>
    </xf>
    <xf numFmtId="177" fontId="12" fillId="0" borderId="142" xfId="55" applyNumberFormat="1" applyFont="1" applyBorder="1" applyAlignment="1">
      <alignment horizontal="center" vertical="center" shrinkToFit="1"/>
    </xf>
    <xf numFmtId="177" fontId="12" fillId="0" borderId="26" xfId="55" applyNumberFormat="1" applyFont="1" applyBorder="1" applyAlignment="1">
      <alignment horizontal="center" vertical="center" shrinkToFit="1"/>
    </xf>
    <xf numFmtId="177" fontId="12" fillId="0" borderId="27" xfId="55" applyNumberFormat="1" applyFont="1" applyBorder="1" applyAlignment="1">
      <alignment horizontal="center" vertical="center" shrinkToFit="1"/>
    </xf>
    <xf numFmtId="178" fontId="12" fillId="0" borderId="66" xfId="55" applyNumberFormat="1" applyFont="1" applyBorder="1" applyAlignment="1">
      <alignment horizontal="center" vertical="center" shrinkToFit="1"/>
    </xf>
    <xf numFmtId="177" fontId="12" fillId="0" borderId="72" xfId="55" applyNumberFormat="1" applyFont="1" applyBorder="1" applyAlignment="1">
      <alignment horizontal="center" vertical="center" shrinkToFit="1"/>
    </xf>
    <xf numFmtId="177" fontId="12" fillId="0" borderId="28" xfId="55" applyNumberFormat="1" applyFont="1" applyBorder="1" applyAlignment="1">
      <alignment horizontal="center" vertical="center" shrinkToFit="1"/>
    </xf>
    <xf numFmtId="177" fontId="12" fillId="0" borderId="29" xfId="55" applyNumberFormat="1" applyFont="1" applyBorder="1" applyAlignment="1">
      <alignment horizontal="center" vertical="center" shrinkToFit="1"/>
    </xf>
    <xf numFmtId="177" fontId="12" fillId="0" borderId="69" xfId="55" applyNumberFormat="1" applyFont="1" applyBorder="1" applyAlignment="1">
      <alignment horizontal="left" vertical="center" shrinkToFit="1"/>
    </xf>
    <xf numFmtId="177" fontId="12" fillId="0" borderId="66" xfId="55" applyNumberFormat="1" applyFont="1" applyBorder="1" applyAlignment="1">
      <alignment horizontal="left" vertical="center" shrinkToFit="1"/>
    </xf>
    <xf numFmtId="177" fontId="12" fillId="0" borderId="67" xfId="55" applyNumberFormat="1" applyFont="1" applyBorder="1" applyAlignment="1">
      <alignment horizontal="left" vertical="center" shrinkToFit="1"/>
    </xf>
    <xf numFmtId="177" fontId="12" fillId="0" borderId="71" xfId="55" applyNumberFormat="1" applyFont="1" applyBorder="1" applyAlignment="1">
      <alignment horizontal="center" vertical="center" shrinkToFit="1"/>
    </xf>
    <xf numFmtId="177" fontId="12" fillId="0" borderId="0" xfId="55" applyNumberFormat="1" applyFont="1" applyBorder="1" applyAlignment="1">
      <alignment horizontal="center" vertical="center" shrinkToFit="1"/>
    </xf>
    <xf numFmtId="177" fontId="12" fillId="0" borderId="14" xfId="55" applyNumberFormat="1" applyFont="1" applyBorder="1" applyAlignment="1">
      <alignment horizontal="center" vertical="center" shrinkToFit="1"/>
    </xf>
    <xf numFmtId="0" fontId="24" fillId="0" borderId="155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143" xfId="0" applyFont="1" applyBorder="1" applyAlignment="1">
      <alignment horizontal="center"/>
    </xf>
    <xf numFmtId="0" fontId="24" fillId="0" borderId="19" xfId="0" applyFont="1" applyBorder="1" applyAlignment="1">
      <alignment horizontal="center" shrinkToFit="1"/>
    </xf>
    <xf numFmtId="0" fontId="24" fillId="0" borderId="14" xfId="0" applyFont="1" applyBorder="1" applyAlignment="1">
      <alignment horizontal="center" shrinkToFit="1"/>
    </xf>
    <xf numFmtId="0" fontId="24" fillId="0" borderId="59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206" fontId="51" fillId="0" borderId="42" xfId="0" applyNumberFormat="1" applyFont="1" applyBorder="1" applyAlignment="1">
      <alignment horizontal="center" vertical="center"/>
    </xf>
    <xf numFmtId="206" fontId="51" fillId="0" borderId="58" xfId="0" applyNumberFormat="1" applyFont="1" applyBorder="1" applyAlignment="1">
      <alignment horizontal="center" vertical="center"/>
    </xf>
    <xf numFmtId="38" fontId="24" fillId="0" borderId="159" xfId="77" applyNumberFormat="1" applyFont="1" applyBorder="1" applyAlignment="1" applyProtection="1">
      <alignment horizontal="center" vertical="center" shrinkToFit="1"/>
    </xf>
    <xf numFmtId="38" fontId="24" fillId="0" borderId="63" xfId="77" applyNumberFormat="1" applyFont="1" applyBorder="1" applyAlignment="1" applyProtection="1">
      <alignment horizontal="center" vertical="center" shrinkToFit="1"/>
    </xf>
    <xf numFmtId="38" fontId="24" fillId="0" borderId="154" xfId="77" applyNumberFormat="1" applyFont="1" applyBorder="1" applyAlignment="1" applyProtection="1">
      <alignment horizontal="center" vertical="center" shrinkToFit="1"/>
    </xf>
    <xf numFmtId="38" fontId="24" fillId="0" borderId="19" xfId="77" applyNumberFormat="1" applyFont="1" applyBorder="1" applyAlignment="1" applyProtection="1">
      <alignment horizontal="center" vertical="center" shrinkToFit="1"/>
    </xf>
    <xf numFmtId="38" fontId="24" fillId="0" borderId="0" xfId="77" applyNumberFormat="1" applyFont="1" applyBorder="1" applyAlignment="1" applyProtection="1">
      <alignment horizontal="center" vertical="center" shrinkToFit="1"/>
    </xf>
    <xf numFmtId="38" fontId="24" fillId="0" borderId="14" xfId="77" applyNumberFormat="1" applyFont="1" applyBorder="1" applyAlignment="1" applyProtection="1">
      <alignment horizontal="center" vertical="center" shrinkToFit="1"/>
    </xf>
    <xf numFmtId="0" fontId="24" fillId="0" borderId="164" xfId="77" applyFont="1" applyBorder="1" applyAlignment="1" applyProtection="1">
      <alignment horizontal="center" vertical="center" shrinkToFit="1"/>
    </xf>
    <xf numFmtId="0" fontId="24" fillId="0" borderId="145" xfId="77" applyFont="1" applyBorder="1" applyAlignment="1" applyProtection="1">
      <alignment horizontal="center" vertical="center" shrinkToFit="1"/>
    </xf>
    <xf numFmtId="0" fontId="24" fillId="0" borderId="24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149" xfId="0" applyFont="1" applyBorder="1" applyAlignment="1">
      <alignment horizontal="center" vertical="center" shrinkToFit="1"/>
    </xf>
    <xf numFmtId="0" fontId="24" fillId="0" borderId="150" xfId="0" applyFont="1" applyBorder="1" applyAlignment="1">
      <alignment horizontal="center" vertical="center" shrinkToFit="1"/>
    </xf>
    <xf numFmtId="0" fontId="24" fillId="0" borderId="151" xfId="0" applyFont="1" applyBorder="1" applyAlignment="1">
      <alignment horizontal="center" vertical="center" shrinkToFit="1"/>
    </xf>
    <xf numFmtId="38" fontId="24" fillId="0" borderId="165" xfId="77" applyNumberFormat="1" applyFont="1" applyBorder="1" applyAlignment="1" applyProtection="1">
      <alignment horizontal="center" vertical="center" shrinkToFit="1"/>
    </xf>
    <xf numFmtId="38" fontId="24" fillId="0" borderId="146" xfId="77" applyNumberFormat="1" applyFont="1" applyBorder="1" applyAlignment="1" applyProtection="1">
      <alignment horizontal="center" vertical="center" shrinkToFit="1"/>
    </xf>
    <xf numFmtId="38" fontId="24" fillId="0" borderId="84" xfId="77" applyNumberFormat="1" applyFont="1" applyBorder="1" applyAlignment="1" applyProtection="1">
      <alignment horizontal="center" vertical="center" shrinkToFit="1"/>
    </xf>
    <xf numFmtId="38" fontId="24" fillId="0" borderId="147" xfId="77" applyNumberFormat="1" applyFont="1" applyBorder="1" applyAlignment="1" applyProtection="1">
      <alignment horizontal="center" vertical="center" shrinkToFit="1"/>
    </xf>
    <xf numFmtId="0" fontId="24" fillId="0" borderId="114" xfId="78" applyBorder="1" applyAlignment="1">
      <alignment horizontal="center"/>
    </xf>
    <xf numFmtId="0" fontId="24" fillId="0" borderId="152" xfId="78" applyBorder="1" applyAlignment="1">
      <alignment horizontal="center"/>
    </xf>
    <xf numFmtId="0" fontId="24" fillId="0" borderId="153" xfId="78" applyBorder="1" applyAlignment="1">
      <alignment horizontal="center"/>
    </xf>
    <xf numFmtId="0" fontId="24" fillId="0" borderId="35" xfId="78" applyNumberFormat="1" applyFont="1" applyFill="1" applyBorder="1" applyAlignment="1">
      <alignment horizontal="center" vertical="center"/>
    </xf>
    <xf numFmtId="0" fontId="24" fillId="0" borderId="148" xfId="78" applyNumberFormat="1" applyFont="1" applyFill="1" applyBorder="1" applyAlignment="1">
      <alignment horizontal="center" vertical="center"/>
    </xf>
    <xf numFmtId="0" fontId="57" fillId="0" borderId="0" xfId="78" applyNumberFormat="1" applyFont="1" applyFill="1" applyBorder="1" applyAlignment="1" applyProtection="1">
      <alignment horizontal="left" indent="1"/>
    </xf>
    <xf numFmtId="0" fontId="24" fillId="0" borderId="120" xfId="78" applyBorder="1" applyAlignment="1">
      <alignment horizontal="center" vertical="center"/>
    </xf>
    <xf numFmtId="0" fontId="24" fillId="0" borderId="119" xfId="78" applyBorder="1" applyAlignment="1">
      <alignment horizontal="center" vertical="center"/>
    </xf>
    <xf numFmtId="0" fontId="24" fillId="0" borderId="12" xfId="78" applyBorder="1" applyAlignment="1">
      <alignment horizontal="center" vertical="center"/>
    </xf>
    <xf numFmtId="0" fontId="24" fillId="0" borderId="86" xfId="78" applyBorder="1" applyAlignment="1">
      <alignment horizontal="center" vertical="center"/>
    </xf>
    <xf numFmtId="0" fontId="24" fillId="0" borderId="112" xfId="78" applyBorder="1" applyAlignment="1">
      <alignment horizontal="center"/>
    </xf>
    <xf numFmtId="0" fontId="24" fillId="0" borderId="102" xfId="78" applyBorder="1" applyAlignment="1">
      <alignment horizontal="center"/>
    </xf>
    <xf numFmtId="0" fontId="24" fillId="0" borderId="105" xfId="78" applyBorder="1" applyAlignment="1">
      <alignment horizontal="center"/>
    </xf>
  </cellXfs>
  <cellStyles count="84">
    <cellStyle name="æØè [0.00]" xfId="1"/>
    <cellStyle name="ÊÝ [0.00]" xfId="2"/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Comma [0]_laroux" xfId="22"/>
    <cellStyle name="Comma_laroux" xfId="23"/>
    <cellStyle name="Currency [0]_laroux" xfId="24"/>
    <cellStyle name="Currency_laroux" xfId="25"/>
    <cellStyle name="entry" xfId="26"/>
    <cellStyle name="Header1" xfId="27"/>
    <cellStyle name="Header2" xfId="28"/>
    <cellStyle name="Normal - Style1" xfId="29"/>
    <cellStyle name="Normal_#18-Internet" xfId="30"/>
    <cellStyle name="price" xfId="31"/>
    <cellStyle name="revised" xfId="32"/>
    <cellStyle name="section" xfId="33"/>
    <cellStyle name="subhead" xfId="34"/>
    <cellStyle name="title" xfId="35"/>
    <cellStyle name="アクセント 1 2" xfId="36"/>
    <cellStyle name="アクセント 2 2" xfId="37"/>
    <cellStyle name="アクセント 3 2" xfId="38"/>
    <cellStyle name="アクセント 4 2" xfId="39"/>
    <cellStyle name="アクセント 5 2" xfId="40"/>
    <cellStyle name="アクセント 6 2" xfId="41"/>
    <cellStyle name="タイトル 2" xfId="42"/>
    <cellStyle name="チェック セル 2" xfId="43"/>
    <cellStyle name="どちらでもない 2" xfId="44"/>
    <cellStyle name="パーセント" xfId="45" builtinId="5"/>
    <cellStyle name="メモ 2" xfId="46"/>
    <cellStyle name="リンク セル 2" xfId="47"/>
    <cellStyle name="悪い 2" xfId="48"/>
    <cellStyle name="会社名" xfId="49"/>
    <cellStyle name="会社名 2" xfId="50"/>
    <cellStyle name="計算 2" xfId="51"/>
    <cellStyle name="警告文 2" xfId="52"/>
    <cellStyle name="桁区切り" xfId="53" builtinId="6"/>
    <cellStyle name="桁区切り 2" xfId="54"/>
    <cellStyle name="桁区切り 2 2" xfId="55"/>
    <cellStyle name="桁区切り 3" xfId="56"/>
    <cellStyle name="桁区切り 4" xfId="57"/>
    <cellStyle name="見出し 1 2" xfId="58"/>
    <cellStyle name="見出し 2 2" xfId="59"/>
    <cellStyle name="見出し 3 2" xfId="60"/>
    <cellStyle name="見出し 4 2" xfId="61"/>
    <cellStyle name="集計 2" xfId="62"/>
    <cellStyle name="出力 2" xfId="63"/>
    <cellStyle name="数量" xfId="64"/>
    <cellStyle name="数量 2" xfId="65"/>
    <cellStyle name="説明文 2" xfId="66"/>
    <cellStyle name="入力 2" xfId="67"/>
    <cellStyle name="標準" xfId="0" builtinId="0"/>
    <cellStyle name="標準 10" xfId="68"/>
    <cellStyle name="標準 2" xfId="69"/>
    <cellStyle name="標準 2 2" xfId="70"/>
    <cellStyle name="標準 3" xfId="71"/>
    <cellStyle name="標準 3 2" xfId="72"/>
    <cellStyle name="標準 4" xfId="73"/>
    <cellStyle name="標準 4 2" xfId="74"/>
    <cellStyle name="標準 5" xfId="75"/>
    <cellStyle name="標準 6" xfId="76"/>
    <cellStyle name="標準 7" xfId="77"/>
    <cellStyle name="標準 8" xfId="78"/>
    <cellStyle name="標準_上野市" xfId="79"/>
    <cellStyle name="標準２" xfId="80"/>
    <cellStyle name="標準A" xfId="81"/>
    <cellStyle name="未定義" xfId="82"/>
    <cellStyle name="良い 2" xfId="83"/>
  </cellStyles>
  <dxfs count="5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-DRIVE\&#23433;&#20117;&#24314;&#31689;\&#36861;&#21152;&#22806;&#28317;&#24037;&#20107;\&#26716;&#30010;&#25913;&#31689;&#31354;&#35519;&#24037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00&#20445;&#23384;&#29992;DAT\&#21517;&#24373;&#24066;\20120321&#65393;&#65412;&#65438;&#65418;&#65438;&#65437;&#65405;&#65402;&#65392;&#65420;&#65439;ADS&#65422;&#65392;&#65433;1F&#31354;&#35519;\2&#27231;&#26800;\&#31309;&#31639;\&#27231;&#26800;&#20195;&#20385;&#34920;2012.1&#65288;&#21517;&#24373;AD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cppc1\public1\&#35211;&#31309;\2004\&#12365;\&#12365;&#12425;&#12417;&#12365;&#24037;&#25151;&#38738;&#23665;&#20998;&#22580;\&#12365;&#12425;&#12417;&#12365;&#20869;&#35379;&#26360;&#65288;&#27231;&#2680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-DRIVE\&#23433;&#20117;&#24314;&#31689;\&#36861;&#21152;&#22806;&#28317;&#24037;&#20107;\&#26716;&#3001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L388\share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v0002\&#24314;&#31689;&#20303;&#23429;&#35506;\Users\38609\Desktop\&#9670;&#38651;&#27671;&#20195;&#2038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保温"/>
      <sheetName val="保温-A"/>
      <sheetName val="はつり貫通"/>
      <sheetName val="基礎工事費"/>
      <sheetName val="天井開口"/>
      <sheetName val="既設切断接続"/>
      <sheetName val="二次側配線（事務室）"/>
      <sheetName val="撤去費 (事務室）"/>
      <sheetName val="処分 (事務室） "/>
      <sheetName val="既設切断接続 (2)"/>
      <sheetName val="二次側配線 (研修室大)"/>
      <sheetName val="撤去費 (研修室 (大)"/>
      <sheetName val="処分 (研修室大）"/>
      <sheetName val="既設切断接続 (3)"/>
      <sheetName val="二次側配線 (研修室小)"/>
      <sheetName val="撤去費 (研修室 (小)"/>
      <sheetName val="処分 (研修室小）"/>
      <sheetName val="既設切断接続 (4)"/>
      <sheetName val="二次側配線 (楽屋(1)"/>
      <sheetName val="撤去費 (楽屋 (1)"/>
      <sheetName val="機器搬出費"/>
      <sheetName val="処分 (楽屋（1）"/>
      <sheetName val="カタログ単価表"/>
      <sheetName val="見積比較表"/>
      <sheetName val="複合単価表"/>
      <sheetName val="単価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4">
          <cell r="P4" t="str">
            <v>貫通</v>
          </cell>
          <cell r="Q4" t="str">
            <v>ｺﾝｸﾘｰﾄ厚さ</v>
          </cell>
          <cell r="R4" t="str">
            <v>特殊作業員</v>
          </cell>
        </row>
        <row r="5">
          <cell r="P5" t="str">
            <v>口径</v>
          </cell>
          <cell r="Q5" t="str">
            <v>（mm）</v>
          </cell>
          <cell r="R5" t="str">
            <v>(人)</v>
          </cell>
        </row>
        <row r="6">
          <cell r="O6">
            <v>50150</v>
          </cell>
          <cell r="P6" t="str">
            <v>50φ</v>
          </cell>
          <cell r="Q6" t="str">
            <v>150</v>
          </cell>
          <cell r="R6">
            <v>0.24</v>
          </cell>
        </row>
        <row r="7">
          <cell r="O7">
            <v>50200</v>
          </cell>
          <cell r="P7" t="str">
            <v>50φ</v>
          </cell>
          <cell r="Q7" t="str">
            <v>200</v>
          </cell>
          <cell r="R7">
            <v>0.32</v>
          </cell>
        </row>
        <row r="8">
          <cell r="O8">
            <v>50250</v>
          </cell>
          <cell r="P8" t="str">
            <v>50φ</v>
          </cell>
          <cell r="Q8" t="str">
            <v>250</v>
          </cell>
          <cell r="R8">
            <v>0.4</v>
          </cell>
        </row>
        <row r="9">
          <cell r="O9">
            <v>50300</v>
          </cell>
          <cell r="P9" t="str">
            <v>50φ</v>
          </cell>
          <cell r="Q9" t="str">
            <v>300</v>
          </cell>
          <cell r="R9">
            <v>0.48</v>
          </cell>
        </row>
        <row r="10">
          <cell r="O10">
            <v>50350</v>
          </cell>
          <cell r="P10" t="str">
            <v>50φ</v>
          </cell>
          <cell r="Q10" t="str">
            <v>350</v>
          </cell>
          <cell r="R10">
            <v>0.56000000000000005</v>
          </cell>
        </row>
        <row r="11">
          <cell r="O11">
            <v>50400</v>
          </cell>
          <cell r="P11" t="str">
            <v>50φ</v>
          </cell>
          <cell r="Q11" t="str">
            <v>400</v>
          </cell>
          <cell r="R11">
            <v>0.64</v>
          </cell>
        </row>
        <row r="12">
          <cell r="O12">
            <v>50450</v>
          </cell>
          <cell r="P12" t="str">
            <v>50φ</v>
          </cell>
          <cell r="Q12" t="str">
            <v>450</v>
          </cell>
          <cell r="R12">
            <v>0.72</v>
          </cell>
        </row>
        <row r="13">
          <cell r="O13">
            <v>50500</v>
          </cell>
          <cell r="P13" t="str">
            <v>50φ</v>
          </cell>
          <cell r="Q13" t="str">
            <v>500</v>
          </cell>
          <cell r="R13">
            <v>0.8</v>
          </cell>
        </row>
        <row r="14">
          <cell r="O14">
            <v>75150</v>
          </cell>
          <cell r="P14" t="str">
            <v>75φ</v>
          </cell>
          <cell r="Q14" t="str">
            <v>150</v>
          </cell>
          <cell r="R14">
            <v>0.28000000000000003</v>
          </cell>
        </row>
        <row r="15">
          <cell r="O15">
            <v>75200</v>
          </cell>
          <cell r="P15" t="str">
            <v>75φ</v>
          </cell>
          <cell r="Q15" t="str">
            <v>200</v>
          </cell>
          <cell r="R15">
            <v>0.38</v>
          </cell>
        </row>
        <row r="16">
          <cell r="O16">
            <v>75250</v>
          </cell>
          <cell r="P16" t="str">
            <v>75φ</v>
          </cell>
          <cell r="Q16" t="str">
            <v>250</v>
          </cell>
          <cell r="R16">
            <v>0.47</v>
          </cell>
        </row>
        <row r="17">
          <cell r="O17">
            <v>75300</v>
          </cell>
          <cell r="P17" t="str">
            <v>75φ</v>
          </cell>
          <cell r="Q17" t="str">
            <v>300</v>
          </cell>
          <cell r="R17">
            <v>0.56999999999999995</v>
          </cell>
        </row>
        <row r="18">
          <cell r="O18">
            <v>75350</v>
          </cell>
          <cell r="P18" t="str">
            <v>75φ</v>
          </cell>
          <cell r="Q18" t="str">
            <v>350</v>
          </cell>
          <cell r="R18">
            <v>0.67</v>
          </cell>
        </row>
        <row r="19">
          <cell r="O19">
            <v>75400</v>
          </cell>
          <cell r="P19" t="str">
            <v>75φ</v>
          </cell>
          <cell r="Q19" t="str">
            <v>400</v>
          </cell>
          <cell r="R19">
            <v>0.76</v>
          </cell>
        </row>
        <row r="20">
          <cell r="O20">
            <v>75450</v>
          </cell>
          <cell r="P20" t="str">
            <v>75φ</v>
          </cell>
          <cell r="Q20" t="str">
            <v>450</v>
          </cell>
          <cell r="R20">
            <v>0.86</v>
          </cell>
        </row>
        <row r="21">
          <cell r="O21">
            <v>75500</v>
          </cell>
          <cell r="P21" t="str">
            <v>75φ</v>
          </cell>
          <cell r="Q21" t="str">
            <v>500</v>
          </cell>
          <cell r="R21">
            <v>0.96</v>
          </cell>
        </row>
        <row r="22">
          <cell r="O22">
            <v>100150</v>
          </cell>
          <cell r="P22" t="str">
            <v>100φ</v>
          </cell>
          <cell r="Q22" t="str">
            <v>150</v>
          </cell>
          <cell r="R22">
            <v>0.32</v>
          </cell>
        </row>
        <row r="23">
          <cell r="O23">
            <v>100200</v>
          </cell>
          <cell r="P23" t="str">
            <v>100φ</v>
          </cell>
          <cell r="Q23" t="str">
            <v>200</v>
          </cell>
          <cell r="R23">
            <v>0.42</v>
          </cell>
        </row>
        <row r="24">
          <cell r="O24">
            <v>100250</v>
          </cell>
          <cell r="P24" t="str">
            <v>100φ</v>
          </cell>
          <cell r="Q24" t="str">
            <v>250</v>
          </cell>
          <cell r="R24">
            <v>0.53</v>
          </cell>
        </row>
        <row r="25">
          <cell r="O25">
            <v>100300</v>
          </cell>
          <cell r="P25" t="str">
            <v>100φ</v>
          </cell>
          <cell r="Q25" t="str">
            <v>300</v>
          </cell>
          <cell r="R25">
            <v>0.63</v>
          </cell>
        </row>
        <row r="26">
          <cell r="O26">
            <v>100350</v>
          </cell>
          <cell r="P26" t="str">
            <v>100φ</v>
          </cell>
          <cell r="Q26" t="str">
            <v>350</v>
          </cell>
          <cell r="R26">
            <v>0.74</v>
          </cell>
        </row>
        <row r="27">
          <cell r="O27">
            <v>100400</v>
          </cell>
          <cell r="P27" t="str">
            <v>100φ</v>
          </cell>
          <cell r="Q27" t="str">
            <v>400</v>
          </cell>
          <cell r="R27">
            <v>0.84</v>
          </cell>
        </row>
        <row r="28">
          <cell r="E28" t="str">
            <v>口径</v>
          </cell>
          <cell r="F28" t="str">
            <v>①黒・露出</v>
          </cell>
          <cell r="G28" t="str">
            <v>②黒・裸管</v>
          </cell>
          <cell r="H28" t="str">
            <v>20ｍｍ</v>
          </cell>
          <cell r="I28" t="str">
            <v>25ｍｍ</v>
          </cell>
          <cell r="J28" t="str">
            <v>30ｍｍ</v>
          </cell>
          <cell r="K28" t="str">
            <v>40ｍｍ</v>
          </cell>
          <cell r="L28" t="str">
            <v>③白・露出</v>
          </cell>
          <cell r="M28" t="str">
            <v>④白・土中</v>
          </cell>
          <cell r="O28">
            <v>100450</v>
          </cell>
          <cell r="P28" t="str">
            <v>100φ</v>
          </cell>
          <cell r="Q28" t="str">
            <v>450</v>
          </cell>
          <cell r="R28">
            <v>0.95</v>
          </cell>
        </row>
        <row r="29">
          <cell r="E29">
            <v>15</v>
          </cell>
          <cell r="F29">
            <v>480</v>
          </cell>
          <cell r="G29">
            <v>510</v>
          </cell>
          <cell r="H29">
            <v>510</v>
          </cell>
          <cell r="I29">
            <v>100500</v>
          </cell>
          <cell r="J29" t="str">
            <v>100φ</v>
          </cell>
          <cell r="K29" t="str">
            <v>500</v>
          </cell>
          <cell r="L29">
            <v>470</v>
          </cell>
          <cell r="O29">
            <v>100500</v>
          </cell>
          <cell r="P29" t="str">
            <v>100φ</v>
          </cell>
          <cell r="Q29" t="str">
            <v>500</v>
          </cell>
          <cell r="R29">
            <v>1.06</v>
          </cell>
        </row>
        <row r="30">
          <cell r="E30">
            <v>20</v>
          </cell>
          <cell r="F30">
            <v>510</v>
          </cell>
          <cell r="G30">
            <v>290</v>
          </cell>
          <cell r="H30">
            <v>530</v>
          </cell>
          <cell r="I30">
            <v>590</v>
          </cell>
          <cell r="J30">
            <v>640</v>
          </cell>
          <cell r="K30">
            <v>490</v>
          </cell>
          <cell r="L30">
            <v>490</v>
          </cell>
          <cell r="M30">
            <v>310</v>
          </cell>
          <cell r="O30">
            <v>125150</v>
          </cell>
          <cell r="P30" t="str">
            <v>125φ</v>
          </cell>
          <cell r="Q30" t="str">
            <v>150</v>
          </cell>
          <cell r="R30">
            <v>0.37</v>
          </cell>
        </row>
        <row r="31">
          <cell r="E31">
            <v>25</v>
          </cell>
          <cell r="F31">
            <v>550</v>
          </cell>
          <cell r="G31">
            <v>310</v>
          </cell>
          <cell r="H31">
            <v>570</v>
          </cell>
          <cell r="I31">
            <v>630</v>
          </cell>
          <cell r="J31">
            <v>660</v>
          </cell>
          <cell r="K31">
            <v>530</v>
          </cell>
          <cell r="L31">
            <v>530</v>
          </cell>
          <cell r="M31" t="str">
            <v>125φ</v>
          </cell>
          <cell r="O31">
            <v>125200</v>
          </cell>
          <cell r="P31" t="str">
            <v>125φ</v>
          </cell>
          <cell r="Q31" t="str">
            <v>200</v>
          </cell>
          <cell r="R31">
            <v>0.49</v>
          </cell>
        </row>
        <row r="32">
          <cell r="E32">
            <v>32</v>
          </cell>
          <cell r="F32">
            <v>610</v>
          </cell>
          <cell r="G32">
            <v>630</v>
          </cell>
          <cell r="H32">
            <v>630</v>
          </cell>
          <cell r="I32">
            <v>660</v>
          </cell>
          <cell r="J32">
            <v>720</v>
          </cell>
          <cell r="K32">
            <v>810</v>
          </cell>
          <cell r="L32">
            <v>580</v>
          </cell>
          <cell r="M32" t="str">
            <v>125φ</v>
          </cell>
          <cell r="O32">
            <v>125250</v>
          </cell>
          <cell r="P32" t="str">
            <v>125φ</v>
          </cell>
          <cell r="Q32" t="str">
            <v>250</v>
          </cell>
          <cell r="R32">
            <v>0.62</v>
          </cell>
        </row>
        <row r="33">
          <cell r="E33">
            <v>40</v>
          </cell>
          <cell r="F33">
            <v>640</v>
          </cell>
          <cell r="G33">
            <v>640</v>
          </cell>
          <cell r="H33">
            <v>640</v>
          </cell>
          <cell r="I33">
            <v>680</v>
          </cell>
          <cell r="J33">
            <v>740</v>
          </cell>
          <cell r="K33">
            <v>850</v>
          </cell>
          <cell r="L33">
            <v>600</v>
          </cell>
          <cell r="M33" t="str">
            <v>125φ</v>
          </cell>
          <cell r="O33">
            <v>125300</v>
          </cell>
          <cell r="P33" t="str">
            <v>125φ</v>
          </cell>
          <cell r="Q33" t="str">
            <v>300</v>
          </cell>
          <cell r="R33">
            <v>0.74</v>
          </cell>
        </row>
        <row r="34">
          <cell r="E34">
            <v>50</v>
          </cell>
          <cell r="F34">
            <v>700</v>
          </cell>
          <cell r="G34">
            <v>390</v>
          </cell>
          <cell r="H34">
            <v>700</v>
          </cell>
          <cell r="I34">
            <v>750</v>
          </cell>
          <cell r="J34">
            <v>810</v>
          </cell>
          <cell r="K34">
            <v>900</v>
          </cell>
          <cell r="L34">
            <v>660</v>
          </cell>
          <cell r="M34">
            <v>440</v>
          </cell>
          <cell r="O34">
            <v>125350</v>
          </cell>
          <cell r="P34" t="str">
            <v>125φ</v>
          </cell>
          <cell r="Q34" t="str">
            <v>350</v>
          </cell>
          <cell r="R34">
            <v>0.86</v>
          </cell>
        </row>
        <row r="35">
          <cell r="E35">
            <v>65</v>
          </cell>
          <cell r="F35">
            <v>810</v>
          </cell>
          <cell r="G35">
            <v>770</v>
          </cell>
          <cell r="H35">
            <v>770</v>
          </cell>
          <cell r="I35">
            <v>830</v>
          </cell>
          <cell r="J35">
            <v>870</v>
          </cell>
          <cell r="K35">
            <v>980</v>
          </cell>
          <cell r="L35">
            <v>750</v>
          </cell>
          <cell r="M35" t="str">
            <v>125φ</v>
          </cell>
          <cell r="O35">
            <v>125400</v>
          </cell>
          <cell r="P35" t="str">
            <v>125φ</v>
          </cell>
          <cell r="Q35" t="str">
            <v>400</v>
          </cell>
          <cell r="R35">
            <v>0.99</v>
          </cell>
        </row>
        <row r="36">
          <cell r="E36">
            <v>80</v>
          </cell>
          <cell r="F36">
            <v>870</v>
          </cell>
          <cell r="G36">
            <v>850</v>
          </cell>
          <cell r="H36">
            <v>850</v>
          </cell>
          <cell r="I36">
            <v>880</v>
          </cell>
          <cell r="J36">
            <v>940</v>
          </cell>
          <cell r="K36">
            <v>1030</v>
          </cell>
          <cell r="L36">
            <v>810</v>
          </cell>
          <cell r="M36" t="str">
            <v>125φ</v>
          </cell>
          <cell r="O36">
            <v>125450</v>
          </cell>
          <cell r="P36" t="str">
            <v>125φ</v>
          </cell>
          <cell r="Q36" t="str">
            <v>450</v>
          </cell>
          <cell r="R36">
            <v>1.1100000000000001</v>
          </cell>
        </row>
        <row r="37">
          <cell r="E37">
            <v>100</v>
          </cell>
          <cell r="F37">
            <v>1020</v>
          </cell>
          <cell r="G37">
            <v>560</v>
          </cell>
          <cell r="H37">
            <v>960</v>
          </cell>
          <cell r="I37">
            <v>1010</v>
          </cell>
          <cell r="J37">
            <v>1070</v>
          </cell>
          <cell r="K37">
            <v>1160</v>
          </cell>
          <cell r="L37">
            <v>950</v>
          </cell>
          <cell r="M37">
            <v>660</v>
          </cell>
          <cell r="O37">
            <v>125500</v>
          </cell>
          <cell r="P37" t="str">
            <v>125φ</v>
          </cell>
          <cell r="Q37" t="str">
            <v>500</v>
          </cell>
          <cell r="R37">
            <v>1.24</v>
          </cell>
        </row>
        <row r="38">
          <cell r="E38">
            <v>125</v>
          </cell>
          <cell r="F38">
            <v>1170</v>
          </cell>
          <cell r="G38">
            <v>1090</v>
          </cell>
          <cell r="H38">
            <v>1090</v>
          </cell>
          <cell r="I38">
            <v>1140</v>
          </cell>
          <cell r="J38">
            <v>1180</v>
          </cell>
          <cell r="K38">
            <v>1290</v>
          </cell>
          <cell r="L38">
            <v>1080</v>
          </cell>
          <cell r="M38" t="str">
            <v>150φ</v>
          </cell>
          <cell r="O38">
            <v>150150</v>
          </cell>
          <cell r="P38" t="str">
            <v>150φ</v>
          </cell>
          <cell r="Q38" t="str">
            <v>150</v>
          </cell>
          <cell r="R38">
            <v>0.45</v>
          </cell>
        </row>
        <row r="39">
          <cell r="E39">
            <v>150</v>
          </cell>
          <cell r="F39">
            <v>1330</v>
          </cell>
          <cell r="G39">
            <v>710</v>
          </cell>
          <cell r="H39">
            <v>1220</v>
          </cell>
          <cell r="I39">
            <v>1250</v>
          </cell>
          <cell r="J39">
            <v>1310</v>
          </cell>
          <cell r="K39">
            <v>1400</v>
          </cell>
          <cell r="L39">
            <v>1210</v>
          </cell>
          <cell r="M39">
            <v>850</v>
          </cell>
          <cell r="O39">
            <v>150200</v>
          </cell>
          <cell r="P39" t="str">
            <v>150φ</v>
          </cell>
          <cell r="Q39" t="str">
            <v>200</v>
          </cell>
          <cell r="R39">
            <v>0.6</v>
          </cell>
        </row>
        <row r="40">
          <cell r="E40">
            <v>200</v>
          </cell>
          <cell r="F40">
            <v>1610</v>
          </cell>
          <cell r="G40">
            <v>880</v>
          </cell>
          <cell r="H40">
            <v>1550</v>
          </cell>
          <cell r="I40">
            <v>1670</v>
          </cell>
          <cell r="J40">
            <v>1550</v>
          </cell>
          <cell r="K40">
            <v>1670</v>
          </cell>
          <cell r="L40">
            <v>1460</v>
          </cell>
          <cell r="M40">
            <v>1060</v>
          </cell>
          <cell r="O40">
            <v>150250</v>
          </cell>
          <cell r="P40" t="str">
            <v>150φ</v>
          </cell>
          <cell r="Q40" t="str">
            <v>250</v>
          </cell>
          <cell r="R40">
            <v>0.75</v>
          </cell>
        </row>
        <row r="41">
          <cell r="E41">
            <v>5200</v>
          </cell>
          <cell r="F41" t="str">
            <v>50ﾐﾘ</v>
          </cell>
          <cell r="G41">
            <v>1700</v>
          </cell>
          <cell r="H41">
            <v>150300</v>
          </cell>
          <cell r="I41" t="str">
            <v>150φ</v>
          </cell>
          <cell r="J41" t="str">
            <v>50ﾐﾘ</v>
          </cell>
          <cell r="K41">
            <v>1700</v>
          </cell>
          <cell r="O41">
            <v>150300</v>
          </cell>
          <cell r="P41" t="str">
            <v>150φ</v>
          </cell>
          <cell r="Q41" t="str">
            <v>300</v>
          </cell>
          <cell r="R41">
            <v>0.9</v>
          </cell>
        </row>
        <row r="42">
          <cell r="E42">
            <v>5250</v>
          </cell>
          <cell r="F42" t="str">
            <v>50ﾐﾘ</v>
          </cell>
          <cell r="G42">
            <v>1990</v>
          </cell>
          <cell r="H42">
            <v>150350</v>
          </cell>
          <cell r="I42" t="str">
            <v>150φ</v>
          </cell>
          <cell r="J42" t="str">
            <v>50ﾐﾘ</v>
          </cell>
          <cell r="K42">
            <v>1990</v>
          </cell>
          <cell r="O42">
            <v>150350</v>
          </cell>
          <cell r="P42" t="str">
            <v>150φ</v>
          </cell>
          <cell r="Q42" t="str">
            <v>350</v>
          </cell>
          <cell r="R42">
            <v>1.05</v>
          </cell>
        </row>
        <row r="43">
          <cell r="O43">
            <v>150400</v>
          </cell>
          <cell r="P43" t="str">
            <v>150φ</v>
          </cell>
          <cell r="Q43" t="str">
            <v>400</v>
          </cell>
          <cell r="R43">
            <v>1.2</v>
          </cell>
        </row>
        <row r="44">
          <cell r="O44">
            <v>150450</v>
          </cell>
          <cell r="P44" t="str">
            <v>150φ</v>
          </cell>
          <cell r="Q44" t="str">
            <v>450</v>
          </cell>
          <cell r="R44">
            <v>1.35</v>
          </cell>
        </row>
        <row r="45">
          <cell r="O45">
            <v>150500</v>
          </cell>
          <cell r="P45" t="str">
            <v>150φ</v>
          </cell>
          <cell r="Q45" t="str">
            <v>500</v>
          </cell>
          <cell r="R45">
            <v>1.51</v>
          </cell>
        </row>
        <row r="46">
          <cell r="O46">
            <v>175150</v>
          </cell>
          <cell r="P46" t="str">
            <v>175φ</v>
          </cell>
          <cell r="Q46" t="str">
            <v>150</v>
          </cell>
          <cell r="R46">
            <v>0.55000000000000004</v>
          </cell>
        </row>
        <row r="47">
          <cell r="O47">
            <v>175200</v>
          </cell>
          <cell r="P47" t="str">
            <v>175φ</v>
          </cell>
          <cell r="Q47" t="str">
            <v>200</v>
          </cell>
          <cell r="R47">
            <v>0.73</v>
          </cell>
        </row>
        <row r="48">
          <cell r="O48">
            <v>175250</v>
          </cell>
          <cell r="P48" t="str">
            <v>175φ</v>
          </cell>
          <cell r="Q48" t="str">
            <v>250</v>
          </cell>
          <cell r="R48">
            <v>0.92</v>
          </cell>
        </row>
        <row r="49">
          <cell r="O49">
            <v>175300</v>
          </cell>
          <cell r="P49" t="str">
            <v>175φ</v>
          </cell>
          <cell r="Q49" t="str">
            <v>300</v>
          </cell>
          <cell r="R49">
            <v>1.1100000000000001</v>
          </cell>
        </row>
        <row r="50">
          <cell r="O50">
            <v>175350</v>
          </cell>
          <cell r="P50" t="str">
            <v>175φ</v>
          </cell>
          <cell r="Q50" t="str">
            <v>350</v>
          </cell>
          <cell r="R50">
            <v>1.29</v>
          </cell>
        </row>
        <row r="51">
          <cell r="O51">
            <v>175400</v>
          </cell>
          <cell r="P51" t="str">
            <v>175φ</v>
          </cell>
          <cell r="Q51" t="str">
            <v>400</v>
          </cell>
          <cell r="R51">
            <v>1.48</v>
          </cell>
        </row>
        <row r="52">
          <cell r="O52">
            <v>175450</v>
          </cell>
          <cell r="P52" t="str">
            <v>175φ</v>
          </cell>
          <cell r="Q52" t="str">
            <v>450</v>
          </cell>
          <cell r="R52">
            <v>1.66</v>
          </cell>
        </row>
        <row r="53">
          <cell r="O53">
            <v>175500</v>
          </cell>
          <cell r="P53" t="str">
            <v>175φ</v>
          </cell>
          <cell r="Q53" t="str">
            <v>500</v>
          </cell>
          <cell r="R53">
            <v>1.85</v>
          </cell>
        </row>
        <row r="54">
          <cell r="O54">
            <v>200150</v>
          </cell>
          <cell r="P54" t="str">
            <v>200φ</v>
          </cell>
          <cell r="Q54" t="str">
            <v>150</v>
          </cell>
          <cell r="R54">
            <v>0.63</v>
          </cell>
        </row>
        <row r="55">
          <cell r="O55">
            <v>200200</v>
          </cell>
          <cell r="P55" t="str">
            <v>200φ</v>
          </cell>
          <cell r="Q55" t="str">
            <v>200</v>
          </cell>
          <cell r="R55">
            <v>0.94</v>
          </cell>
        </row>
        <row r="56">
          <cell r="O56">
            <v>200250</v>
          </cell>
          <cell r="P56" t="str">
            <v>200φ</v>
          </cell>
          <cell r="Q56" t="str">
            <v>250</v>
          </cell>
          <cell r="R56">
            <v>1.1000000000000001</v>
          </cell>
        </row>
        <row r="57">
          <cell r="O57">
            <v>200300</v>
          </cell>
          <cell r="P57" t="str">
            <v>200φ</v>
          </cell>
          <cell r="Q57" t="str">
            <v>300</v>
          </cell>
          <cell r="R57">
            <v>1.26</v>
          </cell>
        </row>
        <row r="58">
          <cell r="O58">
            <v>200350</v>
          </cell>
          <cell r="P58" t="str">
            <v>200φ</v>
          </cell>
          <cell r="Q58" t="str">
            <v>350</v>
          </cell>
          <cell r="R58">
            <v>1.42</v>
          </cell>
        </row>
        <row r="59">
          <cell r="O59">
            <v>200400</v>
          </cell>
          <cell r="P59" t="str">
            <v>200φ</v>
          </cell>
          <cell r="Q59" t="str">
            <v>400</v>
          </cell>
          <cell r="R59">
            <v>1.58</v>
          </cell>
        </row>
        <row r="60">
          <cell r="O60">
            <v>200450</v>
          </cell>
          <cell r="P60" t="str">
            <v>200φ</v>
          </cell>
          <cell r="Q60" t="str">
            <v>450</v>
          </cell>
          <cell r="R60">
            <v>1.74</v>
          </cell>
        </row>
        <row r="61">
          <cell r="O61">
            <v>200500</v>
          </cell>
          <cell r="P61" t="str">
            <v>200φ</v>
          </cell>
          <cell r="Q61" t="str">
            <v>500</v>
          </cell>
          <cell r="R61">
            <v>1.91</v>
          </cell>
        </row>
        <row r="62">
          <cell r="O62">
            <v>225150</v>
          </cell>
          <cell r="P62" t="str">
            <v>225φ</v>
          </cell>
          <cell r="Q62" t="str">
            <v>150</v>
          </cell>
          <cell r="R62">
            <v>0.76</v>
          </cell>
        </row>
        <row r="63">
          <cell r="O63">
            <v>225200</v>
          </cell>
          <cell r="P63" t="str">
            <v>225φ</v>
          </cell>
          <cell r="Q63" t="str">
            <v>200</v>
          </cell>
          <cell r="R63">
            <v>1.1399999999999999</v>
          </cell>
        </row>
        <row r="64">
          <cell r="O64">
            <v>225250</v>
          </cell>
          <cell r="P64" t="str">
            <v>225φ</v>
          </cell>
          <cell r="Q64" t="str">
            <v>250</v>
          </cell>
          <cell r="R64">
            <v>1.33</v>
          </cell>
        </row>
        <row r="65">
          <cell r="O65">
            <v>225300</v>
          </cell>
          <cell r="P65" t="str">
            <v>225φ</v>
          </cell>
          <cell r="Q65" t="str">
            <v>300</v>
          </cell>
          <cell r="R65">
            <v>1.52</v>
          </cell>
        </row>
        <row r="66">
          <cell r="O66">
            <v>225350</v>
          </cell>
          <cell r="P66" t="str">
            <v>225φ</v>
          </cell>
          <cell r="Q66" t="str">
            <v>350</v>
          </cell>
          <cell r="R66">
            <v>1.71</v>
          </cell>
        </row>
        <row r="67">
          <cell r="O67">
            <v>225400</v>
          </cell>
          <cell r="P67" t="str">
            <v>225φ</v>
          </cell>
          <cell r="Q67" t="str">
            <v>400</v>
          </cell>
          <cell r="R67">
            <v>1.9</v>
          </cell>
        </row>
        <row r="68">
          <cell r="O68">
            <v>225450</v>
          </cell>
          <cell r="P68" t="str">
            <v>225φ</v>
          </cell>
          <cell r="Q68" t="str">
            <v>450</v>
          </cell>
          <cell r="R68">
            <v>2.09</v>
          </cell>
        </row>
        <row r="69">
          <cell r="O69">
            <v>225500</v>
          </cell>
          <cell r="P69" t="str">
            <v>225φ</v>
          </cell>
          <cell r="Q69" t="str">
            <v>500</v>
          </cell>
          <cell r="R69">
            <v>2.2799999999999998</v>
          </cell>
        </row>
        <row r="70">
          <cell r="O70">
            <v>250150</v>
          </cell>
          <cell r="P70" t="str">
            <v>250φ</v>
          </cell>
          <cell r="Q70" t="str">
            <v>150</v>
          </cell>
          <cell r="R70">
            <v>0.95</v>
          </cell>
        </row>
        <row r="71">
          <cell r="O71">
            <v>250200</v>
          </cell>
          <cell r="P71" t="str">
            <v>250φ</v>
          </cell>
          <cell r="Q71" t="str">
            <v>200</v>
          </cell>
          <cell r="R71">
            <v>1.43</v>
          </cell>
        </row>
        <row r="72">
          <cell r="O72">
            <v>250250</v>
          </cell>
          <cell r="P72" t="str">
            <v>250φ</v>
          </cell>
          <cell r="Q72" t="str">
            <v>250</v>
          </cell>
          <cell r="R72">
            <v>1.67</v>
          </cell>
        </row>
        <row r="73">
          <cell r="O73">
            <v>250300</v>
          </cell>
          <cell r="P73" t="str">
            <v>250φ</v>
          </cell>
          <cell r="Q73" t="str">
            <v>300</v>
          </cell>
          <cell r="R73">
            <v>1.91</v>
          </cell>
        </row>
        <row r="74">
          <cell r="O74">
            <v>250350</v>
          </cell>
          <cell r="P74" t="str">
            <v>250φ</v>
          </cell>
          <cell r="Q74" t="str">
            <v>350</v>
          </cell>
          <cell r="R74">
            <v>2.15</v>
          </cell>
        </row>
        <row r="75">
          <cell r="O75">
            <v>250400</v>
          </cell>
          <cell r="P75" t="str">
            <v>250φ</v>
          </cell>
          <cell r="Q75" t="str">
            <v>400</v>
          </cell>
          <cell r="R75">
            <v>2.39</v>
          </cell>
        </row>
        <row r="76">
          <cell r="O76">
            <v>250450</v>
          </cell>
          <cell r="P76" t="str">
            <v>250φ</v>
          </cell>
          <cell r="Q76" t="str">
            <v>450</v>
          </cell>
          <cell r="R76">
            <v>2.63</v>
          </cell>
        </row>
        <row r="77">
          <cell r="O77">
            <v>250500</v>
          </cell>
          <cell r="P77" t="str">
            <v>250φ</v>
          </cell>
          <cell r="Q77" t="str">
            <v>500</v>
          </cell>
          <cell r="R77">
            <v>2.87</v>
          </cell>
        </row>
        <row r="78">
          <cell r="O78">
            <v>300200</v>
          </cell>
          <cell r="P78" t="str">
            <v>300φ</v>
          </cell>
          <cell r="Q78" t="str">
            <v>200</v>
          </cell>
          <cell r="R78">
            <v>1.62</v>
          </cell>
        </row>
        <row r="79">
          <cell r="O79">
            <v>300250</v>
          </cell>
          <cell r="P79" t="str">
            <v>300φ</v>
          </cell>
          <cell r="Q79" t="str">
            <v>250</v>
          </cell>
          <cell r="R79">
            <v>1.89</v>
          </cell>
        </row>
        <row r="80">
          <cell r="O80">
            <v>300300</v>
          </cell>
          <cell r="P80" t="str">
            <v>300φ</v>
          </cell>
          <cell r="Q80" t="str">
            <v>300</v>
          </cell>
          <cell r="R80">
            <v>2.16</v>
          </cell>
        </row>
        <row r="81">
          <cell r="O81">
            <v>300350</v>
          </cell>
          <cell r="P81" t="str">
            <v>300φ</v>
          </cell>
          <cell r="Q81" t="str">
            <v>350</v>
          </cell>
          <cell r="R81">
            <v>2.4300000000000002</v>
          </cell>
        </row>
        <row r="82">
          <cell r="O82">
            <v>300400</v>
          </cell>
          <cell r="P82" t="str">
            <v>300φ</v>
          </cell>
          <cell r="Q82" t="str">
            <v>400</v>
          </cell>
          <cell r="R82">
            <v>2.7</v>
          </cell>
        </row>
        <row r="83">
          <cell r="O83">
            <v>300450</v>
          </cell>
          <cell r="P83" t="str">
            <v>300φ</v>
          </cell>
          <cell r="Q83" t="str">
            <v>450</v>
          </cell>
          <cell r="R83">
            <v>2.97</v>
          </cell>
        </row>
        <row r="84">
          <cell r="O84">
            <v>300500</v>
          </cell>
          <cell r="P84" t="str">
            <v>300φ</v>
          </cell>
          <cell r="Q84" t="str">
            <v>500</v>
          </cell>
          <cell r="R84">
            <v>3.24</v>
          </cell>
        </row>
        <row r="85">
          <cell r="O85">
            <v>350150</v>
          </cell>
          <cell r="P85" t="str">
            <v>350φ</v>
          </cell>
          <cell r="Q85" t="str">
            <v>150</v>
          </cell>
          <cell r="R85">
            <v>1.32</v>
          </cell>
        </row>
        <row r="86">
          <cell r="O86">
            <v>350200</v>
          </cell>
          <cell r="P86" t="str">
            <v>350φ</v>
          </cell>
          <cell r="Q86" t="str">
            <v>200</v>
          </cell>
          <cell r="R86">
            <v>1.99</v>
          </cell>
        </row>
        <row r="87">
          <cell r="O87">
            <v>350250</v>
          </cell>
          <cell r="P87" t="str">
            <v>350φ</v>
          </cell>
          <cell r="Q87" t="str">
            <v>250</v>
          </cell>
          <cell r="R87">
            <v>2.3199999999999998</v>
          </cell>
        </row>
        <row r="88">
          <cell r="O88">
            <v>350300</v>
          </cell>
          <cell r="P88" t="str">
            <v>350φ</v>
          </cell>
          <cell r="Q88" t="str">
            <v>300</v>
          </cell>
          <cell r="R88">
            <v>2.65</v>
          </cell>
        </row>
        <row r="89">
          <cell r="O89">
            <v>350350</v>
          </cell>
          <cell r="P89" t="str">
            <v>350φ</v>
          </cell>
          <cell r="Q89" t="str">
            <v>350</v>
          </cell>
          <cell r="R89">
            <v>2.99</v>
          </cell>
        </row>
        <row r="90">
          <cell r="O90">
            <v>350400</v>
          </cell>
          <cell r="P90" t="str">
            <v>350φ</v>
          </cell>
          <cell r="Q90" t="str">
            <v>400</v>
          </cell>
          <cell r="R90">
            <v>3.32</v>
          </cell>
        </row>
        <row r="91">
          <cell r="O91">
            <v>350450</v>
          </cell>
          <cell r="P91" t="str">
            <v>350φ</v>
          </cell>
          <cell r="Q91" t="str">
            <v>450</v>
          </cell>
          <cell r="R91">
            <v>3.65</v>
          </cell>
        </row>
        <row r="92">
          <cell r="O92">
            <v>350500</v>
          </cell>
          <cell r="P92" t="str">
            <v>350φ</v>
          </cell>
          <cell r="Q92" t="str">
            <v>500</v>
          </cell>
          <cell r="R92">
            <v>3.98</v>
          </cell>
        </row>
        <row r="93">
          <cell r="O93">
            <v>400150</v>
          </cell>
          <cell r="P93" t="str">
            <v>400φ</v>
          </cell>
          <cell r="Q93" t="str">
            <v>150</v>
          </cell>
          <cell r="R93">
            <v>1.75</v>
          </cell>
        </row>
        <row r="94">
          <cell r="O94">
            <v>400200</v>
          </cell>
          <cell r="P94" t="str">
            <v>400φ</v>
          </cell>
          <cell r="Q94" t="str">
            <v>200</v>
          </cell>
          <cell r="R94">
            <v>2.62</v>
          </cell>
        </row>
        <row r="95">
          <cell r="O95">
            <v>400250</v>
          </cell>
          <cell r="P95" t="str">
            <v>400φ</v>
          </cell>
          <cell r="Q95" t="str">
            <v>250</v>
          </cell>
          <cell r="R95">
            <v>3.06</v>
          </cell>
        </row>
        <row r="96">
          <cell r="O96">
            <v>400300</v>
          </cell>
          <cell r="P96" t="str">
            <v>400φ</v>
          </cell>
          <cell r="Q96" t="str">
            <v>300</v>
          </cell>
          <cell r="R96">
            <v>3.5</v>
          </cell>
        </row>
        <row r="97">
          <cell r="O97">
            <v>400350</v>
          </cell>
          <cell r="P97" t="str">
            <v>400φ</v>
          </cell>
          <cell r="Q97" t="str">
            <v>350</v>
          </cell>
          <cell r="R97">
            <v>3.94</v>
          </cell>
        </row>
        <row r="98">
          <cell r="O98">
            <v>400400</v>
          </cell>
          <cell r="P98" t="str">
            <v>400φ</v>
          </cell>
          <cell r="Q98" t="str">
            <v>400</v>
          </cell>
          <cell r="R98">
            <v>4.37</v>
          </cell>
        </row>
        <row r="99">
          <cell r="O99">
            <v>400450</v>
          </cell>
          <cell r="P99" t="str">
            <v>400φ</v>
          </cell>
          <cell r="Q99" t="str">
            <v>450</v>
          </cell>
          <cell r="R99">
            <v>4.8099999999999996</v>
          </cell>
        </row>
        <row r="100">
          <cell r="O100">
            <v>400500</v>
          </cell>
          <cell r="P100" t="str">
            <v>400φ</v>
          </cell>
          <cell r="Q100" t="str">
            <v>500</v>
          </cell>
          <cell r="R100">
            <v>5.25</v>
          </cell>
        </row>
        <row r="101">
          <cell r="O101">
            <v>450150</v>
          </cell>
          <cell r="P101" t="str">
            <v>450φ</v>
          </cell>
          <cell r="Q101" t="str">
            <v>150</v>
          </cell>
          <cell r="R101">
            <v>1.97</v>
          </cell>
        </row>
        <row r="102">
          <cell r="O102">
            <v>450200</v>
          </cell>
          <cell r="P102" t="str">
            <v>450φ</v>
          </cell>
          <cell r="Q102" t="str">
            <v>200</v>
          </cell>
          <cell r="R102">
            <v>2.96</v>
          </cell>
        </row>
        <row r="103">
          <cell r="O103">
            <v>450250</v>
          </cell>
          <cell r="P103" t="str">
            <v>450φ</v>
          </cell>
          <cell r="Q103" t="str">
            <v>250</v>
          </cell>
          <cell r="R103">
            <v>3.45</v>
          </cell>
        </row>
        <row r="104">
          <cell r="O104">
            <v>450300</v>
          </cell>
          <cell r="P104" t="str">
            <v>450φ</v>
          </cell>
          <cell r="Q104" t="str">
            <v>300</v>
          </cell>
          <cell r="R104">
            <v>3.95</v>
          </cell>
        </row>
        <row r="105">
          <cell r="O105">
            <v>450350</v>
          </cell>
          <cell r="P105" t="str">
            <v>450φ</v>
          </cell>
          <cell r="Q105" t="str">
            <v>350</v>
          </cell>
          <cell r="R105">
            <v>4.4400000000000004</v>
          </cell>
        </row>
        <row r="106">
          <cell r="O106">
            <v>450400</v>
          </cell>
          <cell r="P106" t="str">
            <v>450φ</v>
          </cell>
          <cell r="Q106" t="str">
            <v>400</v>
          </cell>
          <cell r="R106">
            <v>4.9400000000000004</v>
          </cell>
        </row>
        <row r="107">
          <cell r="O107">
            <v>450450</v>
          </cell>
          <cell r="P107" t="str">
            <v>450φ</v>
          </cell>
          <cell r="Q107" t="str">
            <v>450</v>
          </cell>
          <cell r="R107">
            <v>5.43</v>
          </cell>
        </row>
        <row r="108">
          <cell r="O108">
            <v>450500</v>
          </cell>
          <cell r="P108" t="str">
            <v>450φ</v>
          </cell>
          <cell r="Q108" t="str">
            <v>500</v>
          </cell>
          <cell r="R108">
            <v>5.93</v>
          </cell>
        </row>
        <row r="109">
          <cell r="O109">
            <v>500150</v>
          </cell>
          <cell r="P109" t="str">
            <v>500φ</v>
          </cell>
          <cell r="Q109" t="str">
            <v>150</v>
          </cell>
          <cell r="R109">
            <v>2.2000000000000002</v>
          </cell>
        </row>
        <row r="110">
          <cell r="O110">
            <v>500200</v>
          </cell>
          <cell r="P110" t="str">
            <v>500φ</v>
          </cell>
          <cell r="Q110" t="str">
            <v>200</v>
          </cell>
          <cell r="R110">
            <v>3.3</v>
          </cell>
        </row>
        <row r="111">
          <cell r="O111">
            <v>500250</v>
          </cell>
          <cell r="P111" t="str">
            <v>500φ</v>
          </cell>
          <cell r="Q111" t="str">
            <v>250</v>
          </cell>
          <cell r="R111">
            <v>3.85</v>
          </cell>
        </row>
        <row r="112">
          <cell r="O112">
            <v>500300</v>
          </cell>
          <cell r="P112" t="str">
            <v>500φ</v>
          </cell>
          <cell r="Q112" t="str">
            <v>300</v>
          </cell>
          <cell r="R112">
            <v>4.4000000000000004</v>
          </cell>
        </row>
        <row r="113">
          <cell r="O113">
            <v>500350</v>
          </cell>
          <cell r="P113" t="str">
            <v>500φ</v>
          </cell>
          <cell r="Q113" t="str">
            <v>350</v>
          </cell>
          <cell r="R113">
            <v>4.95</v>
          </cell>
        </row>
        <row r="114">
          <cell r="O114">
            <v>500400</v>
          </cell>
          <cell r="P114" t="str">
            <v>500φ</v>
          </cell>
          <cell r="Q114" t="str">
            <v>400</v>
          </cell>
          <cell r="R114">
            <v>5.5</v>
          </cell>
        </row>
        <row r="115">
          <cell r="O115">
            <v>500450</v>
          </cell>
          <cell r="P115" t="str">
            <v>500φ</v>
          </cell>
          <cell r="Q115" t="str">
            <v>450</v>
          </cell>
          <cell r="R115">
            <v>6.05</v>
          </cell>
        </row>
        <row r="116">
          <cell r="O116">
            <v>500500</v>
          </cell>
          <cell r="P116" t="str">
            <v>500φ</v>
          </cell>
          <cell r="Q116" t="str">
            <v>500</v>
          </cell>
          <cell r="R116">
            <v>6.6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内訳書"/>
      <sheetName val="見積比較"/>
      <sheetName val="複合単価"/>
    </sheetNames>
    <sheetDataSet>
      <sheetData sheetId="0">
        <row r="7">
          <cell r="C7">
            <v>1</v>
          </cell>
          <cell r="D7" t="str">
            <v>建設省建築工事積算基準（平成15年版）</v>
          </cell>
          <cell r="E7">
            <v>1</v>
          </cell>
        </row>
        <row r="8">
          <cell r="C8">
            <v>2</v>
          </cell>
          <cell r="D8" t="str">
            <v>実務マニュアル（機械設備）平成16年版）</v>
          </cell>
          <cell r="E8">
            <v>0.9</v>
          </cell>
        </row>
        <row r="9">
          <cell r="C9">
            <v>3</v>
          </cell>
          <cell r="D9" t="str">
            <v>コスト情報（夏号）</v>
          </cell>
          <cell r="E9">
            <v>1</v>
          </cell>
        </row>
        <row r="10">
          <cell r="C10">
            <v>4</v>
          </cell>
          <cell r="D10" t="str">
            <v>建設物価　H.16年 8月</v>
          </cell>
          <cell r="E10">
            <v>1</v>
          </cell>
        </row>
        <row r="11">
          <cell r="C11">
            <v>5</v>
          </cell>
          <cell r="D11" t="str">
            <v>積算資料　H.16年 8月</v>
          </cell>
          <cell r="E11">
            <v>1</v>
          </cell>
        </row>
        <row r="12">
          <cell r="C12">
            <v>6</v>
          </cell>
          <cell r="D12" t="str">
            <v>空調機器</v>
          </cell>
          <cell r="E12">
            <v>0.45</v>
          </cell>
        </row>
        <row r="13">
          <cell r="C13">
            <v>7</v>
          </cell>
          <cell r="D13" t="str">
            <v>換気機器</v>
          </cell>
          <cell r="E13">
            <v>0.5</v>
          </cell>
        </row>
        <row r="14">
          <cell r="C14">
            <v>8</v>
          </cell>
          <cell r="D14" t="str">
            <v>衛生器具</v>
          </cell>
          <cell r="E14">
            <v>0.5</v>
          </cell>
        </row>
        <row r="15">
          <cell r="C15">
            <v>9</v>
          </cell>
          <cell r="D15" t="str">
            <v>その他</v>
          </cell>
          <cell r="E15">
            <v>0.55000000000000004</v>
          </cell>
        </row>
        <row r="16">
          <cell r="C16">
            <v>10</v>
          </cell>
          <cell r="D16" t="str">
            <v>ガス設備</v>
          </cell>
          <cell r="E16">
            <v>1</v>
          </cell>
        </row>
        <row r="17">
          <cell r="C17">
            <v>11</v>
          </cell>
          <cell r="D17" t="str">
            <v>厨房器具</v>
          </cell>
          <cell r="E17">
            <v>0.5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塗装"/>
      <sheetName val="掘削埋戻"/>
      <sheetName val="複合単価表"/>
      <sheetName val="カタログ単価表"/>
    </sheetNames>
    <sheetDataSet>
      <sheetData sheetId="0">
        <row r="10">
          <cell r="D10">
            <v>2</v>
          </cell>
        </row>
        <row r="26">
          <cell r="J26">
            <v>501</v>
          </cell>
        </row>
        <row r="30">
          <cell r="J30">
            <v>340</v>
          </cell>
        </row>
        <row r="31">
          <cell r="J31">
            <v>340</v>
          </cell>
        </row>
        <row r="32">
          <cell r="J32">
            <v>430</v>
          </cell>
        </row>
        <row r="33">
          <cell r="J33">
            <v>430</v>
          </cell>
        </row>
        <row r="34">
          <cell r="J34">
            <v>520</v>
          </cell>
        </row>
        <row r="35">
          <cell r="J35">
            <v>310</v>
          </cell>
        </row>
        <row r="36">
          <cell r="J36">
            <v>310</v>
          </cell>
        </row>
        <row r="37">
          <cell r="J37">
            <v>360</v>
          </cell>
        </row>
        <row r="38">
          <cell r="J38">
            <v>360</v>
          </cell>
        </row>
        <row r="39">
          <cell r="J39">
            <v>410</v>
          </cell>
        </row>
        <row r="40">
          <cell r="J40">
            <v>410</v>
          </cell>
        </row>
        <row r="41">
          <cell r="J41">
            <v>520</v>
          </cell>
        </row>
        <row r="42">
          <cell r="J42">
            <v>590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K45"/>
  <sheetViews>
    <sheetView showGridLines="0" tabSelected="1" view="pageBreakPreview" zoomScale="85" zoomScaleNormal="100" zoomScaleSheetLayoutView="85" workbookViewId="0">
      <selection activeCell="A24" sqref="A24:E44"/>
    </sheetView>
  </sheetViews>
  <sheetFormatPr defaultRowHeight="11.25" customHeight="1"/>
  <cols>
    <col min="1" max="1" width="16.875" style="5" customWidth="1"/>
    <col min="2" max="2" width="7.5" style="5" customWidth="1"/>
    <col min="3" max="3" width="25" style="6" customWidth="1"/>
    <col min="4" max="4" width="13.125" style="2" customWidth="1"/>
    <col min="5" max="5" width="18.75" style="2" customWidth="1"/>
    <col min="6" max="6" width="10.625" style="8" customWidth="1"/>
    <col min="7" max="7" width="5" style="8" customWidth="1"/>
    <col min="8" max="8" width="12.5" style="8" customWidth="1"/>
    <col min="9" max="9" width="10.625" style="9" customWidth="1"/>
    <col min="10" max="10" width="5" style="9" customWidth="1"/>
    <col min="11" max="11" width="12.5" style="9" customWidth="1"/>
    <col min="12" max="16384" width="9" style="1"/>
  </cols>
  <sheetData>
    <row r="1" spans="1:11" ht="11.25" customHeight="1">
      <c r="A1" s="567">
        <v>3</v>
      </c>
      <c r="B1" s="524" t="s">
        <v>197</v>
      </c>
      <c r="C1" s="524"/>
      <c r="D1" s="524"/>
      <c r="E1" s="524"/>
      <c r="F1" s="524"/>
      <c r="G1" s="524"/>
      <c r="H1" s="524"/>
      <c r="I1" s="524"/>
      <c r="J1" s="525"/>
      <c r="K1" s="526"/>
    </row>
    <row r="2" spans="1:11" ht="11.25" customHeight="1">
      <c r="A2" s="568"/>
      <c r="B2" s="527"/>
      <c r="C2" s="527"/>
      <c r="D2" s="527"/>
      <c r="E2" s="527"/>
      <c r="F2" s="527"/>
      <c r="G2" s="527"/>
      <c r="H2" s="527"/>
      <c r="I2" s="527"/>
      <c r="J2" s="528"/>
      <c r="K2" s="529"/>
    </row>
    <row r="3" spans="1:11" ht="11.25" customHeight="1">
      <c r="A3" s="569"/>
      <c r="B3" s="530"/>
      <c r="C3" s="530"/>
      <c r="D3" s="530"/>
      <c r="E3" s="530"/>
      <c r="F3" s="530"/>
      <c r="G3" s="530"/>
      <c r="H3" s="530"/>
      <c r="I3" s="530"/>
      <c r="J3" s="531"/>
      <c r="K3" s="532"/>
    </row>
    <row r="4" spans="1:11" ht="11.25" customHeight="1">
      <c r="A4" s="569"/>
      <c r="B4" s="530"/>
      <c r="C4" s="530"/>
      <c r="D4" s="530"/>
      <c r="E4" s="530"/>
      <c r="F4" s="530"/>
      <c r="G4" s="530"/>
      <c r="H4" s="530"/>
      <c r="I4" s="530"/>
      <c r="J4" s="531"/>
      <c r="K4" s="532"/>
    </row>
    <row r="5" spans="1:11" ht="11.25" customHeight="1">
      <c r="A5" s="620" t="s">
        <v>5</v>
      </c>
      <c r="B5" s="570" t="s">
        <v>468</v>
      </c>
      <c r="C5" s="571"/>
      <c r="D5" s="571"/>
      <c r="E5" s="571"/>
      <c r="F5" s="571"/>
      <c r="G5" s="571"/>
      <c r="H5" s="571"/>
      <c r="I5" s="571"/>
      <c r="J5" s="571"/>
      <c r="K5" s="572"/>
    </row>
    <row r="6" spans="1:11" ht="11.25" customHeight="1">
      <c r="A6" s="620"/>
      <c r="B6" s="573"/>
      <c r="C6" s="574"/>
      <c r="D6" s="574"/>
      <c r="E6" s="574"/>
      <c r="F6" s="574"/>
      <c r="G6" s="574"/>
      <c r="H6" s="574"/>
      <c r="I6" s="574"/>
      <c r="J6" s="574"/>
      <c r="K6" s="575"/>
    </row>
    <row r="7" spans="1:11" ht="11.25" customHeight="1">
      <c r="A7" s="620"/>
      <c r="B7" s="573"/>
      <c r="C7" s="574"/>
      <c r="D7" s="574"/>
      <c r="E7" s="574"/>
      <c r="F7" s="574"/>
      <c r="G7" s="574"/>
      <c r="H7" s="574"/>
      <c r="I7" s="574"/>
      <c r="J7" s="574"/>
      <c r="K7" s="575"/>
    </row>
    <row r="8" spans="1:11" ht="11.25" customHeight="1">
      <c r="A8" s="620"/>
      <c r="B8" s="576"/>
      <c r="C8" s="577"/>
      <c r="D8" s="577"/>
      <c r="E8" s="577"/>
      <c r="F8" s="577"/>
      <c r="G8" s="577"/>
      <c r="H8" s="577"/>
      <c r="I8" s="577"/>
      <c r="J8" s="577"/>
      <c r="K8" s="578"/>
    </row>
    <row r="9" spans="1:11" ht="11.25" customHeight="1">
      <c r="A9" s="620" t="s">
        <v>7</v>
      </c>
      <c r="B9" s="621"/>
      <c r="C9" s="624" t="s">
        <v>40</v>
      </c>
      <c r="D9" s="624" t="s">
        <v>469</v>
      </c>
      <c r="E9" s="624"/>
      <c r="F9" s="624" t="s">
        <v>24</v>
      </c>
      <c r="G9" s="79"/>
      <c r="H9" s="80"/>
      <c r="I9" s="80"/>
      <c r="J9" s="80"/>
      <c r="K9" s="81"/>
    </row>
    <row r="10" spans="1:11" ht="11.25" customHeight="1">
      <c r="A10" s="620"/>
      <c r="B10" s="622"/>
      <c r="C10" s="625"/>
      <c r="D10" s="625"/>
      <c r="E10" s="625"/>
      <c r="F10" s="625"/>
      <c r="G10" s="30"/>
      <c r="H10" s="3"/>
      <c r="I10" s="3"/>
      <c r="J10" s="3"/>
      <c r="K10" s="4"/>
    </row>
    <row r="11" spans="1:11" ht="11.25" customHeight="1">
      <c r="A11" s="620"/>
      <c r="B11" s="622"/>
      <c r="C11" s="625"/>
      <c r="D11" s="625"/>
      <c r="E11" s="625"/>
      <c r="F11" s="625"/>
      <c r="G11" s="30"/>
      <c r="H11" s="3"/>
      <c r="I11" s="3"/>
      <c r="J11" s="3"/>
      <c r="K11" s="4"/>
    </row>
    <row r="12" spans="1:11" ht="11.25" customHeight="1">
      <c r="A12" s="620"/>
      <c r="B12" s="623"/>
      <c r="C12" s="626"/>
      <c r="D12" s="626"/>
      <c r="E12" s="626"/>
      <c r="F12" s="626"/>
      <c r="G12" s="82"/>
      <c r="H12" s="83"/>
      <c r="I12" s="83"/>
      <c r="J12" s="83"/>
      <c r="K12" s="84"/>
    </row>
    <row r="13" spans="1:11" ht="11.25" customHeight="1">
      <c r="A13" s="620" t="s">
        <v>6</v>
      </c>
      <c r="B13" s="533"/>
      <c r="C13" s="588"/>
      <c r="D13" s="610"/>
      <c r="E13" s="627"/>
      <c r="F13" s="627"/>
      <c r="G13" s="627"/>
      <c r="H13" s="627"/>
      <c r="I13" s="627"/>
      <c r="J13" s="627"/>
      <c r="K13" s="628"/>
    </row>
    <row r="14" spans="1:11" ht="11.25" customHeight="1">
      <c r="A14" s="620"/>
      <c r="B14" s="533"/>
      <c r="C14" s="588"/>
      <c r="D14" s="593"/>
      <c r="E14" s="589"/>
      <c r="F14" s="589"/>
      <c r="G14" s="589"/>
      <c r="H14" s="589"/>
      <c r="I14" s="589"/>
      <c r="J14" s="589"/>
      <c r="K14" s="590"/>
    </row>
    <row r="15" spans="1:11" ht="11.25" customHeight="1">
      <c r="A15" s="620"/>
      <c r="B15" s="540" t="s">
        <v>106</v>
      </c>
      <c r="C15" s="566"/>
      <c r="D15" s="593"/>
      <c r="E15" s="589"/>
      <c r="F15" s="589"/>
      <c r="G15" s="589"/>
      <c r="H15" s="589"/>
      <c r="I15" s="589"/>
      <c r="J15" s="589"/>
      <c r="K15" s="590"/>
    </row>
    <row r="16" spans="1:11" ht="11.25" customHeight="1">
      <c r="A16" s="620"/>
      <c r="B16" s="540"/>
      <c r="C16" s="566"/>
      <c r="D16" s="593"/>
      <c r="E16" s="591"/>
      <c r="F16" s="591"/>
      <c r="G16" s="591"/>
      <c r="H16" s="591"/>
      <c r="I16" s="591"/>
      <c r="J16" s="591"/>
      <c r="K16" s="592"/>
    </row>
    <row r="17" spans="1:11" ht="11.25" customHeight="1">
      <c r="A17" s="629" t="s">
        <v>8</v>
      </c>
      <c r="B17" s="611" t="s">
        <v>514</v>
      </c>
      <c r="C17" s="612"/>
      <c r="D17" s="612"/>
      <c r="E17" s="613"/>
      <c r="F17" s="562" t="s">
        <v>10</v>
      </c>
      <c r="G17" s="601" t="s">
        <v>454</v>
      </c>
      <c r="H17" s="602"/>
      <c r="I17" s="602"/>
      <c r="J17" s="602"/>
      <c r="K17" s="603"/>
    </row>
    <row r="18" spans="1:11" ht="11.25" customHeight="1">
      <c r="A18" s="630"/>
      <c r="B18" s="614"/>
      <c r="C18" s="615"/>
      <c r="D18" s="615"/>
      <c r="E18" s="616"/>
      <c r="F18" s="562"/>
      <c r="G18" s="604"/>
      <c r="H18" s="605"/>
      <c r="I18" s="605"/>
      <c r="J18" s="605"/>
      <c r="K18" s="606"/>
    </row>
    <row r="19" spans="1:11" ht="11.25" customHeight="1">
      <c r="A19" s="630"/>
      <c r="B19" s="614"/>
      <c r="C19" s="615"/>
      <c r="D19" s="615"/>
      <c r="E19" s="616"/>
      <c r="F19" s="562"/>
      <c r="G19" s="607"/>
      <c r="H19" s="608"/>
      <c r="I19" s="608"/>
      <c r="J19" s="608"/>
      <c r="K19" s="609"/>
    </row>
    <row r="20" spans="1:11" ht="11.25" customHeight="1">
      <c r="A20" s="631"/>
      <c r="B20" s="617"/>
      <c r="C20" s="618"/>
      <c r="D20" s="618"/>
      <c r="E20" s="619"/>
      <c r="F20" s="534" t="s">
        <v>10</v>
      </c>
      <c r="G20" s="535"/>
      <c r="H20" s="536"/>
      <c r="I20" s="600" t="s">
        <v>12</v>
      </c>
      <c r="J20" s="550"/>
      <c r="K20" s="551"/>
    </row>
    <row r="21" spans="1:11" ht="11.25" customHeight="1">
      <c r="A21" s="579" t="s">
        <v>9</v>
      </c>
      <c r="B21" s="580"/>
      <c r="C21" s="580"/>
      <c r="D21" s="580"/>
      <c r="E21" s="581"/>
      <c r="F21" s="534"/>
      <c r="G21" s="521"/>
      <c r="H21" s="537"/>
      <c r="I21" s="600"/>
      <c r="J21" s="552"/>
      <c r="K21" s="553"/>
    </row>
    <row r="22" spans="1:11" ht="11.25" customHeight="1">
      <c r="A22" s="582"/>
      <c r="B22" s="583"/>
      <c r="C22" s="583"/>
      <c r="D22" s="583"/>
      <c r="E22" s="584"/>
      <c r="F22" s="534"/>
      <c r="G22" s="521"/>
      <c r="H22" s="537"/>
      <c r="I22" s="600"/>
      <c r="J22" s="552"/>
      <c r="K22" s="553"/>
    </row>
    <row r="23" spans="1:11" ht="11.25" customHeight="1">
      <c r="A23" s="585"/>
      <c r="B23" s="586"/>
      <c r="C23" s="586"/>
      <c r="D23" s="586"/>
      <c r="E23" s="587"/>
      <c r="F23" s="534"/>
      <c r="G23" s="538"/>
      <c r="H23" s="539"/>
      <c r="I23" s="600"/>
      <c r="J23" s="554"/>
      <c r="K23" s="555"/>
    </row>
    <row r="24" spans="1:11" ht="11.25" customHeight="1">
      <c r="A24" s="541" t="s">
        <v>515</v>
      </c>
      <c r="B24" s="542"/>
      <c r="C24" s="542"/>
      <c r="D24" s="542"/>
      <c r="E24" s="543"/>
      <c r="F24" s="534" t="s">
        <v>11</v>
      </c>
      <c r="G24" s="594" t="s">
        <v>23</v>
      </c>
      <c r="H24" s="595"/>
      <c r="I24" s="600" t="s">
        <v>13</v>
      </c>
      <c r="J24" s="556" t="s">
        <v>516</v>
      </c>
      <c r="K24" s="557"/>
    </row>
    <row r="25" spans="1:11" ht="11.25" customHeight="1">
      <c r="A25" s="544"/>
      <c r="B25" s="545"/>
      <c r="C25" s="545"/>
      <c r="D25" s="545"/>
      <c r="E25" s="546"/>
      <c r="F25" s="534"/>
      <c r="G25" s="596"/>
      <c r="H25" s="597"/>
      <c r="I25" s="600"/>
      <c r="J25" s="558"/>
      <c r="K25" s="559"/>
    </row>
    <row r="26" spans="1:11" ht="11.25" customHeight="1">
      <c r="A26" s="544"/>
      <c r="B26" s="545"/>
      <c r="C26" s="545"/>
      <c r="D26" s="545"/>
      <c r="E26" s="546"/>
      <c r="F26" s="534"/>
      <c r="G26" s="598"/>
      <c r="H26" s="599"/>
      <c r="I26" s="600"/>
      <c r="J26" s="560"/>
      <c r="K26" s="561"/>
    </row>
    <row r="27" spans="1:11" ht="11.25" customHeight="1">
      <c r="A27" s="544"/>
      <c r="B27" s="545"/>
      <c r="C27" s="545"/>
      <c r="D27" s="545"/>
      <c r="E27" s="546"/>
      <c r="F27" s="85"/>
      <c r="G27" s="86"/>
      <c r="H27" s="87"/>
      <c r="I27" s="88"/>
      <c r="J27" s="88"/>
      <c r="K27" s="89"/>
    </row>
    <row r="28" spans="1:11" ht="11.25" customHeight="1">
      <c r="A28" s="544"/>
      <c r="B28" s="545"/>
      <c r="C28" s="545"/>
      <c r="D28" s="545"/>
      <c r="E28" s="546"/>
      <c r="F28" s="521"/>
      <c r="G28" s="522"/>
      <c r="H28" s="522"/>
      <c r="I28" s="522"/>
      <c r="J28" s="522"/>
      <c r="K28" s="523"/>
    </row>
    <row r="29" spans="1:11" ht="11.25" customHeight="1">
      <c r="A29" s="544"/>
      <c r="B29" s="545"/>
      <c r="C29" s="545"/>
      <c r="D29" s="545"/>
      <c r="E29" s="546"/>
      <c r="F29" s="521"/>
      <c r="G29" s="522"/>
      <c r="H29" s="522"/>
      <c r="I29" s="522"/>
      <c r="J29" s="522"/>
      <c r="K29" s="523"/>
    </row>
    <row r="30" spans="1:11" ht="11.25" customHeight="1">
      <c r="A30" s="544"/>
      <c r="B30" s="545"/>
      <c r="C30" s="545"/>
      <c r="D30" s="545"/>
      <c r="E30" s="546"/>
      <c r="F30" s="521"/>
      <c r="G30" s="522"/>
      <c r="H30" s="522"/>
      <c r="I30" s="522"/>
      <c r="J30" s="522"/>
      <c r="K30" s="523"/>
    </row>
    <row r="31" spans="1:11" ht="11.25" customHeight="1">
      <c r="A31" s="544"/>
      <c r="B31" s="545"/>
      <c r="C31" s="545"/>
      <c r="D31" s="545"/>
      <c r="E31" s="546"/>
      <c r="F31" s="521"/>
      <c r="G31" s="522"/>
      <c r="H31" s="522"/>
      <c r="I31" s="522"/>
      <c r="J31" s="522"/>
      <c r="K31" s="523"/>
    </row>
    <row r="32" spans="1:11" ht="11.25" customHeight="1">
      <c r="A32" s="544"/>
      <c r="B32" s="545"/>
      <c r="C32" s="545"/>
      <c r="D32" s="545"/>
      <c r="E32" s="546"/>
      <c r="F32" s="521"/>
      <c r="G32" s="522"/>
      <c r="H32" s="522"/>
      <c r="I32" s="522"/>
      <c r="J32" s="522"/>
      <c r="K32" s="523"/>
    </row>
    <row r="33" spans="1:11" ht="11.25" customHeight="1">
      <c r="A33" s="544"/>
      <c r="B33" s="545"/>
      <c r="C33" s="545"/>
      <c r="D33" s="545"/>
      <c r="E33" s="546"/>
      <c r="F33" s="521"/>
      <c r="G33" s="522"/>
      <c r="H33" s="522"/>
      <c r="I33" s="522"/>
      <c r="J33" s="522"/>
      <c r="K33" s="523"/>
    </row>
    <row r="34" spans="1:11" ht="11.25" customHeight="1">
      <c r="A34" s="544"/>
      <c r="B34" s="545"/>
      <c r="C34" s="545"/>
      <c r="D34" s="545"/>
      <c r="E34" s="546"/>
      <c r="F34" s="521"/>
      <c r="G34" s="522"/>
      <c r="H34" s="522"/>
      <c r="I34" s="522"/>
      <c r="J34" s="522"/>
      <c r="K34" s="523"/>
    </row>
    <row r="35" spans="1:11" ht="11.25" customHeight="1">
      <c r="A35" s="544"/>
      <c r="B35" s="545"/>
      <c r="C35" s="545"/>
      <c r="D35" s="545"/>
      <c r="E35" s="546"/>
      <c r="F35" s="521"/>
      <c r="G35" s="522"/>
      <c r="H35" s="522"/>
      <c r="I35" s="522"/>
      <c r="J35" s="522"/>
      <c r="K35" s="523"/>
    </row>
    <row r="36" spans="1:11" ht="11.25" customHeight="1">
      <c r="A36" s="544"/>
      <c r="B36" s="545"/>
      <c r="C36" s="545"/>
      <c r="D36" s="545"/>
      <c r="E36" s="546"/>
      <c r="F36" s="521"/>
      <c r="G36" s="522"/>
      <c r="H36" s="522"/>
      <c r="I36" s="522"/>
      <c r="J36" s="522"/>
      <c r="K36" s="523"/>
    </row>
    <row r="37" spans="1:11" ht="11.25" customHeight="1">
      <c r="A37" s="544"/>
      <c r="B37" s="545"/>
      <c r="C37" s="545"/>
      <c r="D37" s="545"/>
      <c r="E37" s="546"/>
      <c r="F37" s="521"/>
      <c r="G37" s="522"/>
      <c r="H37" s="522"/>
      <c r="I37" s="522"/>
      <c r="J37" s="522"/>
      <c r="K37" s="523"/>
    </row>
    <row r="38" spans="1:11" ht="11.25" customHeight="1">
      <c r="A38" s="544"/>
      <c r="B38" s="545"/>
      <c r="C38" s="545"/>
      <c r="D38" s="545"/>
      <c r="E38" s="546"/>
      <c r="F38" s="521"/>
      <c r="G38" s="522"/>
      <c r="H38" s="522"/>
      <c r="I38" s="522"/>
      <c r="J38" s="522"/>
      <c r="K38" s="523"/>
    </row>
    <row r="39" spans="1:11" ht="11.25" customHeight="1">
      <c r="A39" s="544"/>
      <c r="B39" s="545"/>
      <c r="C39" s="545"/>
      <c r="D39" s="545"/>
      <c r="E39" s="546"/>
      <c r="F39" s="521"/>
      <c r="G39" s="522"/>
      <c r="H39" s="522"/>
      <c r="I39" s="522"/>
      <c r="J39" s="522"/>
      <c r="K39" s="523"/>
    </row>
    <row r="40" spans="1:11" ht="11.25" customHeight="1">
      <c r="A40" s="544"/>
      <c r="B40" s="545"/>
      <c r="C40" s="545"/>
      <c r="D40" s="545"/>
      <c r="E40" s="546"/>
      <c r="F40" s="521"/>
      <c r="G40" s="522"/>
      <c r="H40" s="522"/>
      <c r="I40" s="522"/>
      <c r="J40" s="522"/>
      <c r="K40" s="523"/>
    </row>
    <row r="41" spans="1:11" ht="11.25" customHeight="1">
      <c r="A41" s="544"/>
      <c r="B41" s="545"/>
      <c r="C41" s="545"/>
      <c r="D41" s="545"/>
      <c r="E41" s="546"/>
      <c r="F41" s="521"/>
      <c r="G41" s="522"/>
      <c r="H41" s="522"/>
      <c r="I41" s="522"/>
      <c r="J41" s="522"/>
      <c r="K41" s="523"/>
    </row>
    <row r="42" spans="1:11" ht="11.25" customHeight="1">
      <c r="A42" s="544"/>
      <c r="B42" s="545"/>
      <c r="C42" s="545"/>
      <c r="D42" s="545"/>
      <c r="E42" s="546"/>
      <c r="F42" s="521"/>
      <c r="G42" s="522"/>
      <c r="H42" s="522"/>
      <c r="I42" s="522"/>
      <c r="J42" s="522"/>
      <c r="K42" s="523"/>
    </row>
    <row r="43" spans="1:11" ht="11.25" customHeight="1">
      <c r="A43" s="544"/>
      <c r="B43" s="545"/>
      <c r="C43" s="545"/>
      <c r="D43" s="545"/>
      <c r="E43" s="546"/>
      <c r="F43" s="521"/>
      <c r="G43" s="522"/>
      <c r="H43" s="522"/>
      <c r="I43" s="522"/>
      <c r="J43" s="522"/>
      <c r="K43" s="523"/>
    </row>
    <row r="44" spans="1:11" ht="11.25" customHeight="1">
      <c r="A44" s="547"/>
      <c r="B44" s="548"/>
      <c r="C44" s="548"/>
      <c r="D44" s="548"/>
      <c r="E44" s="549"/>
      <c r="F44" s="563"/>
      <c r="G44" s="564"/>
      <c r="H44" s="564"/>
      <c r="I44" s="564"/>
      <c r="J44" s="564"/>
      <c r="K44" s="565"/>
    </row>
    <row r="45" spans="1:11" ht="11.25" customHeight="1">
      <c r="A45" s="5" t="s">
        <v>252</v>
      </c>
      <c r="F45" s="7"/>
      <c r="G45" s="7"/>
    </row>
  </sheetData>
  <mergeCells count="40">
    <mergeCell ref="F20:F23"/>
    <mergeCell ref="D9:E12"/>
    <mergeCell ref="E13:K14"/>
    <mergeCell ref="F9:F12"/>
    <mergeCell ref="A9:A12"/>
    <mergeCell ref="C9:C12"/>
    <mergeCell ref="A13:A16"/>
    <mergeCell ref="A17:A20"/>
    <mergeCell ref="F30:K31"/>
    <mergeCell ref="C15:C16"/>
    <mergeCell ref="A1:A4"/>
    <mergeCell ref="B5:K8"/>
    <mergeCell ref="A21:E23"/>
    <mergeCell ref="C13:C14"/>
    <mergeCell ref="E15:K16"/>
    <mergeCell ref="D15:D16"/>
    <mergeCell ref="G24:H26"/>
    <mergeCell ref="I24:I26"/>
    <mergeCell ref="G17:K19"/>
    <mergeCell ref="D13:D14"/>
    <mergeCell ref="I20:I23"/>
    <mergeCell ref="B17:E20"/>
    <mergeCell ref="A5:A8"/>
    <mergeCell ref="B9:B12"/>
    <mergeCell ref="F34:K35"/>
    <mergeCell ref="B1:K4"/>
    <mergeCell ref="B13:B14"/>
    <mergeCell ref="F24:F26"/>
    <mergeCell ref="F32:K33"/>
    <mergeCell ref="G20:H23"/>
    <mergeCell ref="B15:B16"/>
    <mergeCell ref="A24:E44"/>
    <mergeCell ref="F28:K29"/>
    <mergeCell ref="J20:K23"/>
    <mergeCell ref="J24:K26"/>
    <mergeCell ref="F17:F19"/>
    <mergeCell ref="F40:K42"/>
    <mergeCell ref="F43:K44"/>
    <mergeCell ref="F38:K39"/>
    <mergeCell ref="F36:K37"/>
  </mergeCells>
  <phoneticPr fontId="2"/>
  <conditionalFormatting sqref="A45:K65536 L1:IR1048576">
    <cfRule type="cellIs" dxfId="4" priority="10" stopIfTrue="1" operator="equal">
      <formula>0</formula>
    </cfRule>
  </conditionalFormatting>
  <conditionalFormatting sqref="B9 G27:K27 A17:B17 F24 I20:J20 A21 A1:B2 A9:A11 B15 A5:A6 A13:A14 F20:G20 F27:F28 I24 F43 F17:G17">
    <cfRule type="cellIs" dxfId="3" priority="4" stopIfTrue="1" operator="equal">
      <formula>0</formula>
    </cfRule>
  </conditionalFormatting>
  <conditionalFormatting sqref="F30 F32 F34 F36 F38 F40:F41">
    <cfRule type="cellIs" dxfId="2" priority="3" stopIfTrue="1" operator="equal">
      <formula>0</formula>
    </cfRule>
  </conditionalFormatting>
  <conditionalFormatting sqref="B13">
    <cfRule type="cellIs" dxfId="1" priority="2" stopIfTrue="1" operator="equal">
      <formula>0</formula>
    </cfRule>
  </conditionalFormatting>
  <conditionalFormatting sqref="B5:B6">
    <cfRule type="cellIs" dxfId="0" priority="1" stopIfTrue="1" operator="equal">
      <formula>0</formula>
    </cfRule>
  </conditionalFormatting>
  <dataValidations count="3">
    <dataValidation imeMode="on" allowBlank="1" showInputMessage="1" showErrorMessage="1" sqref="A45:B65536 D45:E65536 F40:F41 G27:H27 F20:G20 A17:B17 F24 F27:F28 B13 A21 B9 F17:G17 A1:B2 A9:A11 B15 A13:A14 A24 F30 F32 F34 F36 F38 F43 A5:B6 L1:IR1048576"/>
    <dataValidation imeMode="off" allowBlank="1" showInputMessage="1" showErrorMessage="1" sqref="C45:C65536 F45:K65536 I20:J20 I24 I27:J27"/>
    <dataValidation type="list" allowBlank="1" showInputMessage="1" showErrorMessage="1" sqref="G24">
      <formula1>#REF!</formula1>
    </dataValidation>
  </dataValidations>
  <printOptions horizontalCentered="1" verticalCentered="1"/>
  <pageMargins left="0.39370078740157483" right="0.39370078740157483" top="0.98425196850393704" bottom="0.19685039370078741" header="1.0236220472440944" footer="0.23622047244094491"/>
  <pageSetup paperSize="9" orientation="landscape" r:id="rId1"/>
  <headerFooter alignWithMargins="0">
    <oddFooter>&amp;R&amp;16伊　賀　市　　　　　</oddFooter>
  </headerFooter>
  <ignoredErrors>
    <ignoredError sqref="J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Q183"/>
  <sheetViews>
    <sheetView showGridLines="0" view="pageBreakPreview" zoomScale="85" zoomScaleNormal="100" zoomScaleSheetLayoutView="85" workbookViewId="0">
      <selection activeCell="C45" sqref="C45"/>
    </sheetView>
  </sheetViews>
  <sheetFormatPr defaultRowHeight="12.75" customHeight="1"/>
  <cols>
    <col min="1" max="1" width="5.625" style="33" customWidth="1"/>
    <col min="2" max="2" width="22.5" style="33" customWidth="1"/>
    <col min="3" max="3" width="33.625" style="78" customWidth="1"/>
    <col min="4" max="4" width="15.625" style="34" customWidth="1"/>
    <col min="5" max="5" width="5.625" style="33" customWidth="1"/>
    <col min="6" max="6" width="15.625" style="35" customWidth="1"/>
    <col min="7" max="7" width="17.5" style="35" customWidth="1"/>
    <col min="8" max="17" width="2.125" style="36" customWidth="1"/>
    <col min="18" max="16384" width="9" style="37"/>
  </cols>
  <sheetData>
    <row r="1" spans="1:17" ht="12.75" customHeight="1">
      <c r="A1" s="19"/>
      <c r="B1" s="639" t="str">
        <f>表紙!B5</f>
        <v>霊峰中学校技術室空調設置工事</v>
      </c>
      <c r="C1" s="639"/>
      <c r="D1" s="639"/>
      <c r="E1" s="19"/>
      <c r="F1" s="90"/>
      <c r="G1" s="90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ht="12.75" customHeight="1">
      <c r="A2" s="650" t="s">
        <v>4</v>
      </c>
      <c r="B2" s="652" t="s">
        <v>0</v>
      </c>
      <c r="C2" s="652" t="s">
        <v>3</v>
      </c>
      <c r="D2" s="654" t="s">
        <v>1</v>
      </c>
      <c r="E2" s="652" t="s">
        <v>16</v>
      </c>
      <c r="F2" s="642" t="s">
        <v>89</v>
      </c>
      <c r="G2" s="642" t="s">
        <v>15</v>
      </c>
      <c r="H2" s="644" t="s">
        <v>2</v>
      </c>
      <c r="I2" s="645"/>
      <c r="J2" s="645"/>
      <c r="K2" s="645"/>
      <c r="L2" s="645"/>
      <c r="M2" s="645"/>
      <c r="N2" s="645"/>
      <c r="O2" s="645"/>
      <c r="P2" s="645"/>
      <c r="Q2" s="646"/>
    </row>
    <row r="3" spans="1:17" ht="12.75" customHeight="1">
      <c r="A3" s="651"/>
      <c r="B3" s="653"/>
      <c r="C3" s="653"/>
      <c r="D3" s="655"/>
      <c r="E3" s="653"/>
      <c r="F3" s="643"/>
      <c r="G3" s="643"/>
      <c r="H3" s="647"/>
      <c r="I3" s="648"/>
      <c r="J3" s="648"/>
      <c r="K3" s="648"/>
      <c r="L3" s="648"/>
      <c r="M3" s="648"/>
      <c r="N3" s="648"/>
      <c r="O3" s="648"/>
      <c r="P3" s="648"/>
      <c r="Q3" s="649"/>
    </row>
    <row r="4" spans="1:17" ht="12.75" customHeight="1">
      <c r="A4" s="21"/>
      <c r="B4" s="22"/>
      <c r="C4" s="23"/>
      <c r="D4" s="92"/>
      <c r="E4" s="22"/>
      <c r="F4" s="93"/>
      <c r="G4" s="93"/>
      <c r="H4" s="94"/>
      <c r="I4" s="95"/>
      <c r="J4" s="95"/>
      <c r="K4" s="95"/>
      <c r="L4" s="95"/>
      <c r="M4" s="95"/>
      <c r="N4" s="95"/>
      <c r="O4" s="95"/>
      <c r="P4" s="95"/>
      <c r="Q4" s="96"/>
    </row>
    <row r="5" spans="1:17" ht="12.75" customHeight="1">
      <c r="A5" s="14" t="s">
        <v>90</v>
      </c>
      <c r="B5" s="16" t="s">
        <v>18</v>
      </c>
      <c r="C5" s="97" t="s">
        <v>76</v>
      </c>
      <c r="D5" s="172">
        <v>1</v>
      </c>
      <c r="E5" s="99" t="s">
        <v>17</v>
      </c>
      <c r="F5" s="100"/>
      <c r="G5" s="101"/>
      <c r="H5" s="636"/>
      <c r="I5" s="637"/>
      <c r="J5" s="637"/>
      <c r="K5" s="637"/>
      <c r="L5" s="637"/>
      <c r="M5" s="102"/>
      <c r="N5" s="637"/>
      <c r="O5" s="637"/>
      <c r="P5" s="637"/>
      <c r="Q5" s="638"/>
    </row>
    <row r="6" spans="1:17" ht="12.75" customHeight="1">
      <c r="A6" s="21"/>
      <c r="B6" s="22"/>
      <c r="C6" s="23"/>
      <c r="D6" s="103"/>
      <c r="E6" s="22"/>
      <c r="F6" s="93"/>
      <c r="G6" s="104"/>
      <c r="H6" s="105"/>
      <c r="I6" s="106"/>
      <c r="J6" s="106"/>
      <c r="K6" s="107"/>
      <c r="L6" s="106"/>
      <c r="M6" s="106"/>
      <c r="N6" s="106"/>
      <c r="O6" s="107"/>
      <c r="P6" s="107"/>
      <c r="Q6" s="108"/>
    </row>
    <row r="7" spans="1:17" ht="12.75" customHeight="1">
      <c r="A7" s="28"/>
      <c r="B7" s="15"/>
      <c r="C7" s="16"/>
      <c r="D7" s="109"/>
      <c r="E7" s="99"/>
      <c r="F7" s="100"/>
      <c r="G7" s="101"/>
      <c r="H7" s="110"/>
      <c r="I7" s="111"/>
      <c r="J7" s="111"/>
      <c r="K7" s="111"/>
      <c r="L7" s="111"/>
      <c r="M7" s="111"/>
      <c r="N7" s="111"/>
      <c r="O7" s="111"/>
      <c r="P7" s="111"/>
      <c r="Q7" s="112"/>
    </row>
    <row r="8" spans="1:17" ht="12.75" customHeight="1">
      <c r="A8" s="21"/>
      <c r="B8" s="22"/>
      <c r="C8" s="23"/>
      <c r="D8" s="103"/>
      <c r="E8" s="22"/>
      <c r="F8" s="93"/>
      <c r="G8" s="104"/>
      <c r="H8" s="113"/>
      <c r="I8" s="95"/>
      <c r="J8" s="95"/>
      <c r="K8" s="95"/>
      <c r="L8" s="95"/>
      <c r="M8" s="95"/>
      <c r="N8" s="114"/>
      <c r="O8" s="114"/>
      <c r="P8" s="114"/>
      <c r="Q8" s="115"/>
    </row>
    <row r="9" spans="1:17" ht="12.75" customHeight="1">
      <c r="A9" s="28" t="s">
        <v>92</v>
      </c>
      <c r="B9" s="16" t="s">
        <v>43</v>
      </c>
      <c r="C9" s="16" t="s">
        <v>73</v>
      </c>
      <c r="D9" s="172">
        <v>1</v>
      </c>
      <c r="E9" s="99" t="s">
        <v>17</v>
      </c>
      <c r="F9" s="100"/>
      <c r="G9" s="101"/>
      <c r="H9" s="116"/>
      <c r="I9" s="117"/>
      <c r="J9" s="117"/>
      <c r="K9" s="117"/>
      <c r="L9" s="117"/>
      <c r="M9" s="118"/>
      <c r="N9" s="118"/>
      <c r="O9" s="118"/>
      <c r="P9" s="118"/>
      <c r="Q9" s="119"/>
    </row>
    <row r="10" spans="1:17" ht="12.75" customHeight="1">
      <c r="A10" s="17"/>
      <c r="B10" s="120"/>
      <c r="C10" s="120"/>
      <c r="D10" s="121"/>
      <c r="E10" s="22"/>
      <c r="F10" s="122"/>
      <c r="G10" s="123"/>
      <c r="H10" s="105"/>
      <c r="I10" s="106"/>
      <c r="J10" s="124"/>
      <c r="K10" s="107"/>
      <c r="L10" s="106"/>
      <c r="M10" s="106"/>
      <c r="N10" s="106"/>
      <c r="O10" s="107"/>
      <c r="P10" s="107"/>
      <c r="Q10" s="108"/>
    </row>
    <row r="11" spans="1:17" ht="12.75" customHeight="1">
      <c r="A11" s="17"/>
      <c r="B11" s="120"/>
      <c r="C11" s="120"/>
      <c r="D11" s="125"/>
      <c r="E11" s="126"/>
      <c r="F11" s="122"/>
      <c r="G11" s="123"/>
      <c r="H11" s="110"/>
      <c r="I11" s="111"/>
      <c r="J11" s="111"/>
      <c r="K11" s="91"/>
      <c r="L11" s="111"/>
      <c r="M11" s="111"/>
      <c r="N11" s="111"/>
      <c r="O11" s="91"/>
      <c r="P11" s="91"/>
      <c r="Q11" s="127"/>
    </row>
    <row r="12" spans="1:17" ht="12.75" customHeight="1">
      <c r="A12" s="128"/>
      <c r="B12" s="27"/>
      <c r="C12" s="27"/>
      <c r="D12" s="129"/>
      <c r="E12" s="130"/>
      <c r="F12" s="131"/>
      <c r="G12" s="132"/>
      <c r="H12" s="133"/>
      <c r="I12" s="134"/>
      <c r="J12" s="134"/>
      <c r="K12" s="134"/>
      <c r="L12" s="134"/>
      <c r="M12" s="134"/>
      <c r="N12" s="134"/>
      <c r="O12" s="134"/>
      <c r="P12" s="134"/>
      <c r="Q12" s="135"/>
    </row>
    <row r="13" spans="1:17" ht="12.75" customHeight="1">
      <c r="A13" s="28"/>
      <c r="B13" s="16"/>
      <c r="C13" s="16"/>
      <c r="D13" s="109"/>
      <c r="E13" s="99"/>
      <c r="F13" s="100"/>
      <c r="G13" s="101"/>
      <c r="H13" s="136"/>
      <c r="I13" s="137"/>
      <c r="J13" s="137"/>
      <c r="K13" s="137"/>
      <c r="L13" s="137"/>
      <c r="M13" s="137"/>
      <c r="N13" s="137"/>
      <c r="O13" s="137"/>
      <c r="P13" s="137"/>
      <c r="Q13" s="138"/>
    </row>
    <row r="14" spans="1:17" ht="12.75" customHeight="1">
      <c r="A14" s="21"/>
      <c r="B14" s="22"/>
      <c r="C14" s="23"/>
      <c r="D14" s="103"/>
      <c r="E14" s="22"/>
      <c r="F14" s="93"/>
      <c r="G14" s="104"/>
      <c r="H14" s="105"/>
      <c r="I14" s="106"/>
      <c r="J14" s="106"/>
      <c r="K14" s="107"/>
      <c r="L14" s="106"/>
      <c r="M14" s="106"/>
      <c r="N14" s="106"/>
      <c r="O14" s="107"/>
      <c r="P14" s="107"/>
      <c r="Q14" s="108"/>
    </row>
    <row r="15" spans="1:17" ht="12.75" customHeight="1">
      <c r="A15" s="17"/>
      <c r="B15" s="139" t="s">
        <v>20</v>
      </c>
      <c r="C15" s="120"/>
      <c r="D15" s="121"/>
      <c r="E15" s="139"/>
      <c r="F15" s="122"/>
      <c r="G15" s="123"/>
      <c r="H15" s="110"/>
      <c r="I15" s="111"/>
      <c r="J15" s="111"/>
      <c r="K15" s="91"/>
      <c r="L15" s="111"/>
      <c r="M15" s="111"/>
      <c r="N15" s="111"/>
      <c r="O15" s="91"/>
      <c r="P15" s="91"/>
      <c r="Q15" s="127"/>
    </row>
    <row r="16" spans="1:17" ht="12.75" customHeight="1">
      <c r="A16" s="128"/>
      <c r="B16" s="140"/>
      <c r="C16" s="27"/>
      <c r="D16" s="129"/>
      <c r="E16" s="140"/>
      <c r="F16" s="131"/>
      <c r="G16" s="132"/>
      <c r="H16" s="133"/>
      <c r="I16" s="134"/>
      <c r="J16" s="134"/>
      <c r="K16" s="134"/>
      <c r="L16" s="134"/>
      <c r="M16" s="134"/>
      <c r="N16" s="134"/>
      <c r="O16" s="134"/>
      <c r="P16" s="134"/>
      <c r="Q16" s="135"/>
    </row>
    <row r="17" spans="1:17" ht="12.75" customHeight="1">
      <c r="A17" s="28"/>
      <c r="B17" s="15"/>
      <c r="C17" s="16"/>
      <c r="D17" s="109"/>
      <c r="E17" s="15"/>
      <c r="F17" s="100"/>
      <c r="G17" s="101"/>
      <c r="H17" s="136"/>
      <c r="I17" s="137"/>
      <c r="J17" s="137"/>
      <c r="K17" s="137"/>
      <c r="L17" s="137"/>
      <c r="M17" s="137"/>
      <c r="N17" s="137"/>
      <c r="O17" s="137"/>
      <c r="P17" s="137"/>
      <c r="Q17" s="138"/>
    </row>
    <row r="18" spans="1:17" ht="12.75" customHeight="1">
      <c r="A18" s="21"/>
      <c r="B18" s="22"/>
      <c r="C18" s="23"/>
      <c r="D18" s="103"/>
      <c r="E18" s="22"/>
      <c r="F18" s="93"/>
      <c r="G18" s="104"/>
      <c r="H18" s="113"/>
      <c r="I18" s="95"/>
      <c r="J18" s="95"/>
      <c r="K18" s="95"/>
      <c r="L18" s="95"/>
      <c r="M18" s="141"/>
      <c r="N18" s="141"/>
      <c r="O18" s="142"/>
      <c r="P18" s="640"/>
      <c r="Q18" s="641"/>
    </row>
    <row r="19" spans="1:17" ht="12.75" customHeight="1">
      <c r="A19" s="28" t="s">
        <v>93</v>
      </c>
      <c r="B19" s="16" t="s">
        <v>44</v>
      </c>
      <c r="C19" s="16" t="s">
        <v>74</v>
      </c>
      <c r="D19" s="172">
        <v>1</v>
      </c>
      <c r="E19" s="99" t="s">
        <v>17</v>
      </c>
      <c r="F19" s="100"/>
      <c r="G19" s="101"/>
      <c r="H19" s="116"/>
      <c r="I19" s="117"/>
      <c r="J19" s="117"/>
      <c r="K19" s="117"/>
      <c r="L19" s="117"/>
      <c r="M19" s="118"/>
      <c r="N19" s="118"/>
      <c r="O19" s="102"/>
      <c r="P19" s="118"/>
      <c r="Q19" s="119"/>
    </row>
    <row r="20" spans="1:17" ht="12.75" customHeight="1">
      <c r="A20" s="21"/>
      <c r="B20" s="22"/>
      <c r="C20" s="120"/>
      <c r="D20" s="103"/>
      <c r="E20" s="22"/>
      <c r="F20" s="93"/>
      <c r="G20" s="104"/>
      <c r="H20" s="133"/>
      <c r="I20" s="134"/>
      <c r="J20" s="134"/>
      <c r="K20" s="134"/>
      <c r="L20" s="134"/>
      <c r="M20" s="134"/>
      <c r="N20" s="134"/>
      <c r="O20" s="134"/>
      <c r="P20" s="134"/>
      <c r="Q20" s="135"/>
    </row>
    <row r="21" spans="1:17" ht="12.75" customHeight="1">
      <c r="A21" s="17"/>
      <c r="B21" s="120"/>
      <c r="C21" s="120"/>
      <c r="D21" s="121"/>
      <c r="E21" s="126"/>
      <c r="F21" s="122"/>
      <c r="G21" s="123"/>
      <c r="H21" s="110"/>
      <c r="I21" s="111"/>
      <c r="J21" s="111"/>
      <c r="K21" s="91"/>
      <c r="L21" s="111"/>
      <c r="M21" s="111"/>
      <c r="N21" s="111"/>
      <c r="O21" s="91"/>
      <c r="P21" s="91"/>
      <c r="Q21" s="127"/>
    </row>
    <row r="22" spans="1:17" ht="12.75" customHeight="1">
      <c r="A22" s="128"/>
      <c r="B22" s="27"/>
      <c r="C22" s="27"/>
      <c r="D22" s="129"/>
      <c r="E22" s="130"/>
      <c r="F22" s="131"/>
      <c r="G22" s="132"/>
      <c r="H22" s="133"/>
      <c r="I22" s="134"/>
      <c r="J22" s="134"/>
      <c r="K22" s="134"/>
      <c r="L22" s="134"/>
      <c r="M22" s="134"/>
      <c r="N22" s="134"/>
      <c r="O22" s="134"/>
      <c r="P22" s="134"/>
      <c r="Q22" s="135"/>
    </row>
    <row r="23" spans="1:17" ht="12.75" customHeight="1">
      <c r="A23" s="28"/>
      <c r="B23" s="16"/>
      <c r="C23" s="16"/>
      <c r="D23" s="109"/>
      <c r="E23" s="99"/>
      <c r="F23" s="100"/>
      <c r="G23" s="101"/>
      <c r="H23" s="136"/>
      <c r="I23" s="137"/>
      <c r="J23" s="137"/>
      <c r="K23" s="137"/>
      <c r="L23" s="137"/>
      <c r="M23" s="137"/>
      <c r="N23" s="137"/>
      <c r="O23" s="137"/>
      <c r="P23" s="137"/>
      <c r="Q23" s="138"/>
    </row>
    <row r="24" spans="1:17" ht="12.75" customHeight="1">
      <c r="A24" s="128"/>
      <c r="B24" s="27"/>
      <c r="C24" s="27"/>
      <c r="D24" s="129"/>
      <c r="E24" s="140"/>
      <c r="F24" s="131"/>
      <c r="G24" s="188"/>
      <c r="H24" s="133"/>
      <c r="I24" s="134"/>
      <c r="J24" s="134"/>
      <c r="K24" s="134"/>
      <c r="L24" s="134"/>
      <c r="M24" s="134"/>
      <c r="N24" s="134"/>
      <c r="O24" s="134"/>
      <c r="P24" s="134"/>
      <c r="Q24" s="135"/>
    </row>
    <row r="25" spans="1:17" ht="12.75" customHeight="1">
      <c r="A25" s="28"/>
      <c r="B25" s="139" t="s">
        <v>45</v>
      </c>
      <c r="C25" s="120"/>
      <c r="D25" s="121"/>
      <c r="E25" s="139"/>
      <c r="F25" s="122"/>
      <c r="G25" s="123"/>
      <c r="H25" s="143"/>
      <c r="I25" s="91"/>
      <c r="J25" s="91"/>
      <c r="K25" s="91"/>
      <c r="L25" s="91"/>
      <c r="M25" s="91"/>
      <c r="N25" s="91"/>
      <c r="O25" s="91"/>
      <c r="P25" s="91"/>
      <c r="Q25" s="127"/>
    </row>
    <row r="26" spans="1:17" ht="12.75" customHeight="1">
      <c r="A26" s="17"/>
      <c r="B26" s="140"/>
      <c r="C26" s="27"/>
      <c r="D26" s="129"/>
      <c r="E26" s="140"/>
      <c r="F26" s="131"/>
      <c r="G26" s="132"/>
      <c r="H26" s="133"/>
      <c r="I26" s="134"/>
      <c r="J26" s="134"/>
      <c r="K26" s="134"/>
      <c r="L26" s="134"/>
      <c r="M26" s="134"/>
      <c r="N26" s="134"/>
      <c r="O26" s="134"/>
      <c r="P26" s="134"/>
      <c r="Q26" s="135"/>
    </row>
    <row r="27" spans="1:17" ht="12.75" customHeight="1">
      <c r="A27" s="17"/>
      <c r="B27" s="139"/>
      <c r="C27" s="120"/>
      <c r="D27" s="121"/>
      <c r="E27" s="139"/>
      <c r="F27" s="122"/>
      <c r="G27" s="123"/>
      <c r="H27" s="143"/>
      <c r="I27" s="91"/>
      <c r="J27" s="91"/>
      <c r="K27" s="91"/>
      <c r="L27" s="91"/>
      <c r="M27" s="91"/>
      <c r="N27" s="91"/>
      <c r="O27" s="91"/>
      <c r="P27" s="91"/>
      <c r="Q27" s="127"/>
    </row>
    <row r="28" spans="1:17" ht="12.75" customHeight="1">
      <c r="A28" s="21"/>
      <c r="B28" s="22"/>
      <c r="C28" s="27"/>
      <c r="D28" s="129"/>
      <c r="E28" s="22"/>
      <c r="F28" s="131"/>
      <c r="G28" s="188"/>
      <c r="H28" s="105"/>
      <c r="I28" s="106"/>
      <c r="J28" s="106"/>
      <c r="K28" s="107"/>
      <c r="L28" s="106"/>
      <c r="M28" s="106"/>
      <c r="N28" s="106"/>
      <c r="O28" s="107"/>
      <c r="P28" s="107"/>
      <c r="Q28" s="108"/>
    </row>
    <row r="29" spans="1:17" ht="12.75" customHeight="1">
      <c r="A29" s="28" t="s">
        <v>94</v>
      </c>
      <c r="B29" s="16" t="s">
        <v>19</v>
      </c>
      <c r="C29" s="16"/>
      <c r="D29" s="172">
        <v>1</v>
      </c>
      <c r="E29" s="99" t="s">
        <v>17</v>
      </c>
      <c r="F29" s="100"/>
      <c r="G29" s="101"/>
      <c r="H29" s="144"/>
      <c r="I29" s="145"/>
      <c r="J29" s="145"/>
      <c r="K29" s="137"/>
      <c r="L29" s="111"/>
      <c r="M29" s="111"/>
      <c r="N29" s="111"/>
      <c r="O29" s="137"/>
      <c r="P29" s="137"/>
      <c r="Q29" s="138"/>
    </row>
    <row r="30" spans="1:17" ht="12.75" customHeight="1">
      <c r="A30" s="17"/>
      <c r="B30" s="120"/>
      <c r="C30" s="120"/>
      <c r="D30" s="121"/>
      <c r="E30" s="126"/>
      <c r="F30" s="122"/>
      <c r="G30" s="123"/>
      <c r="H30" s="146"/>
      <c r="I30" s="147"/>
      <c r="J30" s="147"/>
      <c r="K30" s="91"/>
      <c r="L30" s="91"/>
      <c r="M30" s="91"/>
      <c r="N30" s="91"/>
      <c r="O30" s="91"/>
      <c r="P30" s="91"/>
      <c r="Q30" s="127"/>
    </row>
    <row r="31" spans="1:17" ht="12.75" customHeight="1">
      <c r="A31" s="17"/>
      <c r="B31" s="120"/>
      <c r="C31" s="120"/>
      <c r="D31" s="121"/>
      <c r="E31" s="126"/>
      <c r="F31" s="122"/>
      <c r="G31" s="123"/>
      <c r="H31" s="146"/>
      <c r="I31" s="147"/>
      <c r="J31" s="147"/>
      <c r="K31" s="91"/>
      <c r="L31" s="91"/>
      <c r="M31" s="91"/>
      <c r="N31" s="91"/>
      <c r="O31" s="91"/>
      <c r="P31" s="91"/>
      <c r="Q31" s="127"/>
    </row>
    <row r="32" spans="1:17" ht="12.75" customHeight="1">
      <c r="A32" s="21"/>
      <c r="B32" s="22"/>
      <c r="C32" s="27"/>
      <c r="D32" s="148"/>
      <c r="E32" s="140"/>
      <c r="F32" s="131"/>
      <c r="G32" s="188"/>
      <c r="H32" s="149"/>
      <c r="I32" s="150"/>
      <c r="J32" s="150"/>
      <c r="K32" s="151"/>
      <c r="L32" s="151"/>
      <c r="M32" s="151"/>
      <c r="N32" s="151"/>
      <c r="O32" s="152"/>
      <c r="P32" s="107"/>
      <c r="Q32" s="108"/>
    </row>
    <row r="33" spans="1:17" ht="12.75" customHeight="1">
      <c r="A33" s="28"/>
      <c r="B33" s="15" t="s">
        <v>14</v>
      </c>
      <c r="C33" s="16"/>
      <c r="D33" s="109"/>
      <c r="E33" s="15"/>
      <c r="F33" s="100"/>
      <c r="G33" s="101"/>
      <c r="H33" s="153"/>
      <c r="I33" s="154"/>
      <c r="J33" s="154"/>
      <c r="K33" s="155"/>
      <c r="L33" s="154"/>
      <c r="M33" s="154"/>
      <c r="N33" s="154"/>
      <c r="O33" s="91"/>
      <c r="P33" s="91"/>
      <c r="Q33" s="127"/>
    </row>
    <row r="34" spans="1:17" ht="12.75" customHeight="1">
      <c r="A34" s="128"/>
      <c r="B34" s="27"/>
      <c r="C34" s="120"/>
      <c r="D34" s="156"/>
      <c r="E34" s="139"/>
      <c r="F34" s="122"/>
      <c r="G34" s="122"/>
      <c r="H34" s="105"/>
      <c r="I34" s="106"/>
      <c r="J34" s="106"/>
      <c r="K34" s="107"/>
      <c r="L34" s="106"/>
      <c r="M34" s="106"/>
      <c r="N34" s="106"/>
      <c r="O34" s="107"/>
      <c r="P34" s="107"/>
      <c r="Q34" s="108"/>
    </row>
    <row r="35" spans="1:17" ht="12.75" customHeight="1">
      <c r="A35" s="28"/>
      <c r="B35" s="16"/>
      <c r="C35" s="120"/>
      <c r="D35" s="156"/>
      <c r="E35" s="139"/>
      <c r="F35" s="122"/>
      <c r="G35" s="122"/>
      <c r="H35" s="110"/>
      <c r="I35" s="111"/>
      <c r="J35" s="111"/>
      <c r="K35" s="111"/>
      <c r="L35" s="111"/>
      <c r="M35" s="111"/>
      <c r="N35" s="111"/>
      <c r="O35" s="91"/>
      <c r="P35" s="91"/>
      <c r="Q35" s="127"/>
    </row>
    <row r="36" spans="1:17" ht="12.75" customHeight="1">
      <c r="A36" s="21"/>
      <c r="B36" s="22"/>
      <c r="C36" s="23"/>
      <c r="D36" s="31"/>
      <c r="E36" s="22"/>
      <c r="F36" s="93"/>
      <c r="G36" s="189"/>
      <c r="H36" s="105"/>
      <c r="I36" s="106"/>
      <c r="J36" s="106"/>
      <c r="K36" s="107"/>
      <c r="L36" s="106"/>
      <c r="M36" s="106"/>
      <c r="N36" s="106"/>
      <c r="O36" s="107"/>
      <c r="P36" s="107"/>
      <c r="Q36" s="108"/>
    </row>
    <row r="37" spans="1:17" ht="12.75" customHeight="1">
      <c r="A37" s="17"/>
      <c r="B37" s="16" t="s">
        <v>79</v>
      </c>
      <c r="C37" s="16"/>
      <c r="D37" s="172">
        <v>1</v>
      </c>
      <c r="E37" s="99" t="s">
        <v>17</v>
      </c>
      <c r="F37" s="100"/>
      <c r="G37" s="101"/>
      <c r="H37" s="157"/>
      <c r="I37" s="158"/>
      <c r="J37" s="158"/>
      <c r="K37" s="111"/>
      <c r="L37" s="111"/>
      <c r="M37" s="111"/>
      <c r="N37" s="111"/>
      <c r="O37" s="111"/>
      <c r="P37" s="111"/>
      <c r="Q37" s="159"/>
    </row>
    <row r="38" spans="1:17" ht="12.75" customHeight="1">
      <c r="A38" s="21"/>
      <c r="B38" s="22"/>
      <c r="C38" s="23"/>
      <c r="D38" s="31"/>
      <c r="E38" s="22"/>
      <c r="F38" s="93"/>
      <c r="G38" s="189"/>
      <c r="H38" s="105"/>
      <c r="I38" s="106"/>
      <c r="J38" s="106"/>
      <c r="K38" s="107"/>
      <c r="L38" s="106"/>
      <c r="M38" s="106"/>
      <c r="N38" s="106"/>
      <c r="O38" s="107"/>
      <c r="P38" s="107"/>
      <c r="Q38" s="108"/>
    </row>
    <row r="39" spans="1:17" ht="12.75" customHeight="1">
      <c r="A39" s="29"/>
      <c r="B39" s="12" t="s">
        <v>80</v>
      </c>
      <c r="C39" s="18"/>
      <c r="D39" s="32"/>
      <c r="E39" s="12"/>
      <c r="F39" s="160"/>
      <c r="G39" s="160"/>
      <c r="H39" s="161"/>
      <c r="I39" s="162"/>
      <c r="J39" s="162"/>
      <c r="K39" s="163"/>
      <c r="L39" s="162"/>
      <c r="M39" s="162"/>
      <c r="N39" s="162"/>
      <c r="O39" s="163"/>
      <c r="P39" s="163"/>
      <c r="Q39" s="164"/>
    </row>
    <row r="40" spans="1:17" ht="12.75" customHeight="1">
      <c r="A40" s="165"/>
      <c r="B40" s="20"/>
      <c r="C40" s="24"/>
      <c r="D40" s="186"/>
      <c r="E40" s="20"/>
      <c r="F40" s="166"/>
      <c r="G40" s="166" t="str">
        <f>IF(F40="","",ROUNDDOWN(D40*F40,))</f>
        <v/>
      </c>
      <c r="H40" s="480"/>
      <c r="I40" s="481"/>
      <c r="J40" s="481"/>
      <c r="K40" s="481"/>
      <c r="L40" s="481"/>
      <c r="M40" s="481"/>
      <c r="N40" s="481"/>
      <c r="O40" s="481"/>
      <c r="P40" s="481"/>
      <c r="Q40" s="482"/>
    </row>
    <row r="41" spans="1:17" ht="12.75" customHeight="1">
      <c r="A41" s="167" t="s">
        <v>512</v>
      </c>
      <c r="B41" s="16" t="s">
        <v>513</v>
      </c>
      <c r="C41" s="16"/>
      <c r="D41" s="168"/>
      <c r="E41" s="15"/>
      <c r="F41" s="101"/>
      <c r="G41" s="101" t="str">
        <f>IF(F41="","",ROUNDDOWN(D41*F41,))</f>
        <v/>
      </c>
      <c r="H41" s="478"/>
      <c r="I41" s="476"/>
      <c r="J41" s="476"/>
      <c r="K41" s="476"/>
      <c r="L41" s="476"/>
      <c r="M41" s="476"/>
      <c r="N41" s="476"/>
      <c r="O41" s="476"/>
      <c r="P41" s="476"/>
      <c r="Q41" s="477"/>
    </row>
    <row r="42" spans="1:17" ht="12.75" customHeight="1">
      <c r="A42" s="169"/>
      <c r="B42" s="22"/>
      <c r="C42" s="23"/>
      <c r="D42" s="173"/>
      <c r="E42" s="22"/>
      <c r="F42" s="104"/>
      <c r="G42" s="171"/>
      <c r="H42" s="470"/>
      <c r="I42" s="471"/>
      <c r="J42" s="471"/>
      <c r="K42" s="471"/>
      <c r="L42" s="471"/>
      <c r="M42" s="471"/>
      <c r="N42" s="471"/>
      <c r="O42" s="471"/>
      <c r="P42" s="471"/>
      <c r="Q42" s="472"/>
    </row>
    <row r="43" spans="1:17" ht="12.75" customHeight="1">
      <c r="A43" s="167" t="s">
        <v>111</v>
      </c>
      <c r="B43" s="16" t="s">
        <v>456</v>
      </c>
      <c r="C43" s="16"/>
      <c r="D43" s="172">
        <v>1</v>
      </c>
      <c r="E43" s="15" t="s">
        <v>87</v>
      </c>
      <c r="F43" s="101"/>
      <c r="G43" s="101"/>
      <c r="H43" s="478"/>
      <c r="I43" s="476"/>
      <c r="J43" s="476"/>
      <c r="K43" s="476"/>
      <c r="L43" s="476"/>
      <c r="M43" s="476"/>
      <c r="N43" s="476"/>
      <c r="O43" s="476"/>
      <c r="P43" s="476"/>
      <c r="Q43" s="477"/>
    </row>
    <row r="44" spans="1:17" ht="12.75" customHeight="1">
      <c r="A44" s="169"/>
      <c r="B44" s="22"/>
      <c r="C44" s="23"/>
      <c r="D44" s="173"/>
      <c r="E44" s="22"/>
      <c r="F44" s="104"/>
      <c r="G44" s="171"/>
      <c r="H44" s="470"/>
      <c r="I44" s="471"/>
      <c r="J44" s="471"/>
      <c r="K44" s="471"/>
      <c r="L44" s="471"/>
      <c r="M44" s="471"/>
      <c r="N44" s="471"/>
      <c r="O44" s="471"/>
      <c r="P44" s="471"/>
      <c r="Q44" s="472"/>
    </row>
    <row r="45" spans="1:17" ht="12.75" customHeight="1">
      <c r="A45" s="167" t="s">
        <v>110</v>
      </c>
      <c r="B45" s="16" t="s">
        <v>462</v>
      </c>
      <c r="C45" s="16"/>
      <c r="D45" s="172">
        <v>1</v>
      </c>
      <c r="E45" s="15" t="s">
        <v>87</v>
      </c>
      <c r="F45" s="101"/>
      <c r="G45" s="101"/>
      <c r="H45" s="478"/>
      <c r="I45" s="476"/>
      <c r="J45" s="476"/>
      <c r="K45" s="476"/>
      <c r="L45" s="476"/>
      <c r="M45" s="476"/>
      <c r="N45" s="476"/>
      <c r="O45" s="476"/>
      <c r="P45" s="476"/>
      <c r="Q45" s="477"/>
    </row>
    <row r="46" spans="1:17" ht="12.75" customHeight="1">
      <c r="A46" s="174"/>
      <c r="B46" s="22"/>
      <c r="C46" s="26"/>
      <c r="D46" s="175"/>
      <c r="E46" s="25"/>
      <c r="F46" s="104"/>
      <c r="G46" s="171"/>
      <c r="H46" s="470"/>
      <c r="I46" s="471"/>
      <c r="J46" s="471"/>
      <c r="K46" s="471"/>
      <c r="L46" s="471"/>
      <c r="M46" s="471"/>
      <c r="N46" s="471"/>
      <c r="O46" s="471"/>
      <c r="P46" s="471"/>
      <c r="Q46" s="472"/>
    </row>
    <row r="47" spans="1:17" ht="12.75" customHeight="1">
      <c r="A47" s="167" t="s">
        <v>253</v>
      </c>
      <c r="B47" s="16" t="s">
        <v>75</v>
      </c>
      <c r="C47" s="16"/>
      <c r="D47" s="172">
        <v>1</v>
      </c>
      <c r="E47" s="15" t="s">
        <v>87</v>
      </c>
      <c r="F47" s="101"/>
      <c r="G47" s="101"/>
      <c r="H47" s="478"/>
      <c r="I47" s="476"/>
      <c r="J47" s="476"/>
      <c r="K47" s="479"/>
      <c r="L47" s="479"/>
      <c r="M47" s="476"/>
      <c r="N47" s="476"/>
      <c r="O47" s="476"/>
      <c r="P47" s="476"/>
      <c r="Q47" s="477"/>
    </row>
    <row r="48" spans="1:17" ht="12.75" customHeight="1">
      <c r="A48" s="174"/>
      <c r="B48" s="22"/>
      <c r="C48" s="23"/>
      <c r="D48" s="175"/>
      <c r="E48" s="25"/>
      <c r="F48" s="171"/>
      <c r="G48" s="171"/>
      <c r="H48" s="470"/>
      <c r="I48" s="471"/>
      <c r="J48" s="471"/>
      <c r="K48" s="471"/>
      <c r="L48" s="471"/>
      <c r="M48" s="471"/>
      <c r="N48" s="471"/>
      <c r="O48" s="471"/>
      <c r="P48" s="471"/>
      <c r="Q48" s="472"/>
    </row>
    <row r="49" spans="1:17" ht="12.75" customHeight="1">
      <c r="A49" s="167"/>
      <c r="B49" s="16"/>
      <c r="C49" s="16"/>
      <c r="D49" s="172"/>
      <c r="E49" s="15"/>
      <c r="F49" s="101"/>
      <c r="G49" s="101"/>
      <c r="H49" s="478"/>
      <c r="I49" s="476"/>
      <c r="J49" s="476"/>
      <c r="K49" s="479"/>
      <c r="L49" s="479"/>
      <c r="M49" s="476"/>
      <c r="N49" s="476"/>
      <c r="O49" s="476"/>
      <c r="P49" s="476"/>
      <c r="Q49" s="477"/>
    </row>
    <row r="50" spans="1:17" ht="12.75" customHeight="1">
      <c r="A50" s="169"/>
      <c r="B50" s="23"/>
      <c r="C50" s="23"/>
      <c r="D50" s="173"/>
      <c r="E50" s="22"/>
      <c r="F50" s="104"/>
      <c r="G50" s="171"/>
      <c r="H50" s="470"/>
      <c r="I50" s="471"/>
      <c r="J50" s="471"/>
      <c r="K50" s="471"/>
      <c r="L50" s="471"/>
      <c r="M50" s="471"/>
      <c r="N50" s="471"/>
      <c r="O50" s="471"/>
      <c r="P50" s="471"/>
      <c r="Q50" s="472"/>
    </row>
    <row r="51" spans="1:17" ht="12.75" customHeight="1">
      <c r="A51" s="167"/>
      <c r="B51" s="16"/>
      <c r="C51" s="16"/>
      <c r="D51" s="172"/>
      <c r="E51" s="15"/>
      <c r="F51" s="101"/>
      <c r="G51" s="101"/>
      <c r="H51" s="478"/>
      <c r="I51" s="476"/>
      <c r="J51" s="476"/>
      <c r="K51" s="479"/>
      <c r="L51" s="479"/>
      <c r="M51" s="476"/>
      <c r="N51" s="476"/>
      <c r="O51" s="476"/>
      <c r="P51" s="476"/>
      <c r="Q51" s="477"/>
    </row>
    <row r="52" spans="1:17" ht="12.75" customHeight="1">
      <c r="A52" s="169"/>
      <c r="B52" s="23"/>
      <c r="C52" s="23"/>
      <c r="D52" s="170"/>
      <c r="E52" s="22"/>
      <c r="F52" s="104"/>
      <c r="G52" s="171"/>
      <c r="H52" s="470"/>
      <c r="I52" s="471"/>
      <c r="J52" s="471"/>
      <c r="K52" s="471"/>
      <c r="L52" s="471"/>
      <c r="M52" s="471"/>
      <c r="N52" s="471"/>
      <c r="O52" s="471"/>
      <c r="P52" s="471"/>
      <c r="Q52" s="472"/>
    </row>
    <row r="53" spans="1:17" ht="12.75" customHeight="1">
      <c r="A53" s="167"/>
      <c r="B53" s="16"/>
      <c r="C53" s="16"/>
      <c r="D53" s="168"/>
      <c r="E53" s="15"/>
      <c r="F53" s="101"/>
      <c r="G53" s="101"/>
      <c r="H53" s="478"/>
      <c r="I53" s="476"/>
      <c r="J53" s="476"/>
      <c r="K53" s="479"/>
      <c r="L53" s="479"/>
      <c r="M53" s="476"/>
      <c r="N53" s="476"/>
      <c r="O53" s="476"/>
      <c r="P53" s="476"/>
      <c r="Q53" s="477"/>
    </row>
    <row r="54" spans="1:17" ht="12.75" customHeight="1">
      <c r="A54" s="174"/>
      <c r="B54" s="25"/>
      <c r="C54" s="23"/>
      <c r="D54" s="170"/>
      <c r="E54" s="22"/>
      <c r="F54" s="104"/>
      <c r="G54" s="171"/>
      <c r="H54" s="470"/>
      <c r="I54" s="471"/>
      <c r="J54" s="471"/>
      <c r="K54" s="471"/>
      <c r="L54" s="471"/>
      <c r="M54" s="471"/>
      <c r="N54" s="471"/>
      <c r="O54" s="471"/>
      <c r="P54" s="471"/>
      <c r="Q54" s="472"/>
    </row>
    <row r="55" spans="1:17" ht="12.75" customHeight="1">
      <c r="A55" s="176"/>
      <c r="B55" s="16"/>
      <c r="C55" s="16"/>
      <c r="D55" s="168"/>
      <c r="E55" s="15"/>
      <c r="F55" s="101"/>
      <c r="G55" s="101"/>
      <c r="H55" s="478"/>
      <c r="I55" s="476"/>
      <c r="J55" s="476"/>
      <c r="K55" s="479"/>
      <c r="L55" s="479"/>
      <c r="M55" s="476"/>
      <c r="N55" s="476"/>
      <c r="O55" s="476"/>
      <c r="P55" s="476"/>
      <c r="Q55" s="477"/>
    </row>
    <row r="56" spans="1:17" ht="12.75" customHeight="1">
      <c r="A56" s="169"/>
      <c r="B56" s="22"/>
      <c r="C56" s="23"/>
      <c r="D56" s="170"/>
      <c r="E56" s="22"/>
      <c r="F56" s="104"/>
      <c r="G56" s="171"/>
      <c r="H56" s="470"/>
      <c r="I56" s="471"/>
      <c r="J56" s="471"/>
      <c r="K56" s="471"/>
      <c r="L56" s="471"/>
      <c r="M56" s="471"/>
      <c r="N56" s="471"/>
      <c r="O56" s="471"/>
      <c r="P56" s="471"/>
      <c r="Q56" s="472"/>
    </row>
    <row r="57" spans="1:17" ht="12.75" customHeight="1">
      <c r="A57" s="167"/>
      <c r="B57" s="16"/>
      <c r="C57" s="16"/>
      <c r="D57" s="168"/>
      <c r="E57" s="15"/>
      <c r="F57" s="101"/>
      <c r="G57" s="101"/>
      <c r="H57" s="478"/>
      <c r="I57" s="476"/>
      <c r="J57" s="476"/>
      <c r="K57" s="476"/>
      <c r="L57" s="476"/>
      <c r="M57" s="476"/>
      <c r="N57" s="476"/>
      <c r="O57" s="476"/>
      <c r="P57" s="476"/>
      <c r="Q57" s="477"/>
    </row>
    <row r="58" spans="1:17" ht="12.75" customHeight="1">
      <c r="A58" s="169"/>
      <c r="B58" s="22"/>
      <c r="C58" s="23"/>
      <c r="D58" s="170"/>
      <c r="E58" s="22"/>
      <c r="F58" s="104"/>
      <c r="G58" s="171"/>
      <c r="H58" s="470"/>
      <c r="I58" s="471"/>
      <c r="J58" s="471"/>
      <c r="K58" s="471"/>
      <c r="L58" s="471"/>
      <c r="M58" s="471"/>
      <c r="N58" s="471"/>
      <c r="O58" s="471"/>
      <c r="P58" s="471"/>
      <c r="Q58" s="472"/>
    </row>
    <row r="59" spans="1:17" ht="12.75" customHeight="1">
      <c r="A59" s="176"/>
      <c r="B59" s="16"/>
      <c r="C59" s="16"/>
      <c r="D59" s="168"/>
      <c r="E59" s="15"/>
      <c r="F59" s="101"/>
      <c r="G59" s="101"/>
      <c r="H59" s="478"/>
      <c r="I59" s="476"/>
      <c r="J59" s="476"/>
      <c r="K59" s="476"/>
      <c r="L59" s="476"/>
      <c r="M59" s="476"/>
      <c r="N59" s="476"/>
      <c r="O59" s="476"/>
      <c r="P59" s="476"/>
      <c r="Q59" s="477"/>
    </row>
    <row r="60" spans="1:17" ht="12.75" customHeight="1">
      <c r="A60" s="169"/>
      <c r="B60" s="22"/>
      <c r="C60" s="23"/>
      <c r="D60" s="170"/>
      <c r="E60" s="22"/>
      <c r="F60" s="104"/>
      <c r="G60" s="171"/>
      <c r="H60" s="470"/>
      <c r="I60" s="471"/>
      <c r="J60" s="471"/>
      <c r="K60" s="471"/>
      <c r="L60" s="471"/>
      <c r="M60" s="471"/>
      <c r="N60" s="471"/>
      <c r="O60" s="471"/>
      <c r="P60" s="471"/>
      <c r="Q60" s="472"/>
    </row>
    <row r="61" spans="1:17" ht="12.75" customHeight="1">
      <c r="A61" s="176"/>
      <c r="B61" s="16"/>
      <c r="C61" s="16"/>
      <c r="D61" s="168"/>
      <c r="E61" s="15"/>
      <c r="F61" s="101"/>
      <c r="G61" s="101"/>
      <c r="H61" s="478"/>
      <c r="I61" s="476"/>
      <c r="J61" s="476"/>
      <c r="K61" s="476"/>
      <c r="L61" s="476"/>
      <c r="M61" s="476"/>
      <c r="N61" s="476"/>
      <c r="O61" s="476"/>
      <c r="P61" s="476"/>
      <c r="Q61" s="477"/>
    </row>
    <row r="62" spans="1:17" ht="12.75" customHeight="1">
      <c r="A62" s="169"/>
      <c r="B62" s="25"/>
      <c r="C62" s="23"/>
      <c r="D62" s="170"/>
      <c r="E62" s="22"/>
      <c r="F62" s="104"/>
      <c r="G62" s="171"/>
      <c r="H62" s="470"/>
      <c r="I62" s="471"/>
      <c r="J62" s="471"/>
      <c r="K62" s="471"/>
      <c r="L62" s="471"/>
      <c r="M62" s="471"/>
      <c r="N62" s="471"/>
      <c r="O62" s="471"/>
      <c r="P62" s="471"/>
      <c r="Q62" s="472"/>
    </row>
    <row r="63" spans="1:17" ht="12.75" customHeight="1">
      <c r="A63" s="176"/>
      <c r="B63" s="16"/>
      <c r="C63" s="16"/>
      <c r="D63" s="168"/>
      <c r="E63" s="15"/>
      <c r="F63" s="101"/>
      <c r="G63" s="101"/>
      <c r="H63" s="478"/>
      <c r="I63" s="476"/>
      <c r="J63" s="476"/>
      <c r="K63" s="476"/>
      <c r="L63" s="476"/>
      <c r="M63" s="476"/>
      <c r="N63" s="476"/>
      <c r="O63" s="476"/>
      <c r="P63" s="476"/>
      <c r="Q63" s="477"/>
    </row>
    <row r="64" spans="1:17" ht="12.75" customHeight="1">
      <c r="A64" s="169"/>
      <c r="B64" s="22"/>
      <c r="C64" s="23"/>
      <c r="D64" s="170"/>
      <c r="E64" s="22"/>
      <c r="F64" s="104"/>
      <c r="G64" s="171"/>
      <c r="H64" s="470"/>
      <c r="I64" s="471"/>
      <c r="J64" s="471"/>
      <c r="K64" s="471"/>
      <c r="L64" s="471"/>
      <c r="M64" s="471"/>
      <c r="N64" s="471"/>
      <c r="O64" s="471"/>
      <c r="P64" s="471"/>
      <c r="Q64" s="472"/>
    </row>
    <row r="65" spans="1:17" ht="12.75" customHeight="1">
      <c r="A65" s="176"/>
      <c r="B65" s="15"/>
      <c r="C65" s="16"/>
      <c r="D65" s="168"/>
      <c r="E65" s="15"/>
      <c r="F65" s="101"/>
      <c r="G65" s="101"/>
      <c r="H65" s="478"/>
      <c r="I65" s="476"/>
      <c r="J65" s="476"/>
      <c r="K65" s="476"/>
      <c r="L65" s="476"/>
      <c r="M65" s="476"/>
      <c r="N65" s="476"/>
      <c r="O65" s="476"/>
      <c r="P65" s="476"/>
      <c r="Q65" s="477"/>
    </row>
    <row r="66" spans="1:17" ht="12.75" customHeight="1">
      <c r="A66" s="169"/>
      <c r="B66" s="22"/>
      <c r="C66" s="23"/>
      <c r="D66" s="170"/>
      <c r="E66" s="22"/>
      <c r="F66" s="104"/>
      <c r="G66" s="171"/>
      <c r="H66" s="470"/>
      <c r="I66" s="471"/>
      <c r="J66" s="471"/>
      <c r="K66" s="471"/>
      <c r="L66" s="471"/>
      <c r="M66" s="471"/>
      <c r="N66" s="471"/>
      <c r="O66" s="471"/>
      <c r="P66" s="471"/>
      <c r="Q66" s="472"/>
    </row>
    <row r="67" spans="1:17" ht="12.75" customHeight="1">
      <c r="A67" s="176"/>
      <c r="B67" s="16"/>
      <c r="C67" s="16"/>
      <c r="D67" s="168"/>
      <c r="E67" s="15"/>
      <c r="F67" s="101"/>
      <c r="G67" s="101"/>
      <c r="H67" s="478"/>
      <c r="I67" s="476"/>
      <c r="J67" s="476"/>
      <c r="K67" s="476"/>
      <c r="L67" s="476"/>
      <c r="M67" s="476"/>
      <c r="N67" s="476"/>
      <c r="O67" s="476"/>
      <c r="P67" s="476"/>
      <c r="Q67" s="477"/>
    </row>
    <row r="68" spans="1:17" ht="12.75" customHeight="1">
      <c r="A68" s="169"/>
      <c r="B68" s="22"/>
      <c r="C68" s="23"/>
      <c r="D68" s="170"/>
      <c r="E68" s="22"/>
      <c r="F68" s="104"/>
      <c r="G68" s="171"/>
      <c r="H68" s="470"/>
      <c r="I68" s="471"/>
      <c r="J68" s="471"/>
      <c r="K68" s="471"/>
      <c r="L68" s="471"/>
      <c r="M68" s="471"/>
      <c r="N68" s="471"/>
      <c r="O68" s="471"/>
      <c r="P68" s="471"/>
      <c r="Q68" s="472"/>
    </row>
    <row r="69" spans="1:17" ht="12.75" customHeight="1">
      <c r="A69" s="176"/>
      <c r="B69" s="16"/>
      <c r="C69" s="16"/>
      <c r="D69" s="168"/>
      <c r="E69" s="15"/>
      <c r="F69" s="101"/>
      <c r="G69" s="101"/>
      <c r="H69" s="478"/>
      <c r="I69" s="476"/>
      <c r="J69" s="476"/>
      <c r="K69" s="476"/>
      <c r="L69" s="476"/>
      <c r="M69" s="476"/>
      <c r="N69" s="476"/>
      <c r="O69" s="476"/>
      <c r="P69" s="476"/>
      <c r="Q69" s="477"/>
    </row>
    <row r="70" spans="1:17" ht="12.75" customHeight="1">
      <c r="A70" s="169"/>
      <c r="B70" s="22"/>
      <c r="C70" s="23"/>
      <c r="D70" s="170"/>
      <c r="E70" s="22"/>
      <c r="F70" s="104"/>
      <c r="G70" s="171"/>
      <c r="H70" s="470"/>
      <c r="I70" s="471"/>
      <c r="J70" s="471"/>
      <c r="K70" s="471"/>
      <c r="L70" s="471"/>
      <c r="M70" s="471"/>
      <c r="N70" s="471"/>
      <c r="O70" s="471"/>
      <c r="P70" s="471"/>
      <c r="Q70" s="472"/>
    </row>
    <row r="71" spans="1:17" ht="12.75" customHeight="1">
      <c r="A71" s="176"/>
      <c r="B71" s="16"/>
      <c r="C71" s="16"/>
      <c r="D71" s="168"/>
      <c r="E71" s="15"/>
      <c r="F71" s="101"/>
      <c r="G71" s="101"/>
      <c r="H71" s="478"/>
      <c r="I71" s="476"/>
      <c r="J71" s="476"/>
      <c r="K71" s="476"/>
      <c r="L71" s="476"/>
      <c r="M71" s="476"/>
      <c r="N71" s="476"/>
      <c r="O71" s="476"/>
      <c r="P71" s="476"/>
      <c r="Q71" s="477"/>
    </row>
    <row r="72" spans="1:17" ht="12.75" customHeight="1">
      <c r="A72" s="169"/>
      <c r="B72" s="22"/>
      <c r="C72" s="23"/>
      <c r="D72" s="170"/>
      <c r="E72" s="22"/>
      <c r="F72" s="104"/>
      <c r="G72" s="171"/>
      <c r="H72" s="470"/>
      <c r="I72" s="471"/>
      <c r="J72" s="471"/>
      <c r="K72" s="471"/>
      <c r="L72" s="471"/>
      <c r="M72" s="471"/>
      <c r="N72" s="471"/>
      <c r="O72" s="471"/>
      <c r="P72" s="471"/>
      <c r="Q72" s="472"/>
    </row>
    <row r="73" spans="1:17" ht="12.75" customHeight="1">
      <c r="A73" s="176"/>
      <c r="B73" s="15" t="s">
        <v>72</v>
      </c>
      <c r="C73" s="16"/>
      <c r="D73" s="168"/>
      <c r="E73" s="15"/>
      <c r="F73" s="101"/>
      <c r="G73" s="101"/>
      <c r="H73" s="478"/>
      <c r="I73" s="476"/>
      <c r="J73" s="476"/>
      <c r="K73" s="476"/>
      <c r="L73" s="476"/>
      <c r="M73" s="476"/>
      <c r="N73" s="476"/>
      <c r="O73" s="476"/>
      <c r="P73" s="476"/>
      <c r="Q73" s="477"/>
    </row>
    <row r="74" spans="1:17" ht="12.75" customHeight="1">
      <c r="A74" s="169"/>
      <c r="B74" s="22"/>
      <c r="C74" s="23"/>
      <c r="D74" s="170"/>
      <c r="E74" s="22"/>
      <c r="F74" s="104"/>
      <c r="G74" s="104"/>
      <c r="H74" s="470"/>
      <c r="I74" s="471"/>
      <c r="J74" s="471"/>
      <c r="K74" s="471"/>
      <c r="L74" s="471"/>
      <c r="M74" s="471"/>
      <c r="N74" s="471"/>
      <c r="O74" s="471"/>
      <c r="P74" s="471"/>
      <c r="Q74" s="472"/>
    </row>
    <row r="75" spans="1:17" ht="12.75" customHeight="1">
      <c r="A75" s="177"/>
      <c r="B75" s="487"/>
      <c r="C75" s="18"/>
      <c r="D75" s="178"/>
      <c r="E75" s="487"/>
      <c r="F75" s="179"/>
      <c r="G75" s="180"/>
      <c r="H75" s="473"/>
      <c r="I75" s="474"/>
      <c r="J75" s="474"/>
      <c r="K75" s="474"/>
      <c r="L75" s="474"/>
      <c r="M75" s="474"/>
      <c r="N75" s="474"/>
      <c r="O75" s="474"/>
      <c r="P75" s="474"/>
      <c r="Q75" s="475"/>
    </row>
    <row r="76" spans="1:17" s="11" customFormat="1" ht="12.75" customHeight="1">
      <c r="A76" s="165"/>
      <c r="B76" s="20"/>
      <c r="C76" s="24"/>
      <c r="D76" s="186"/>
      <c r="E76" s="20"/>
      <c r="F76" s="166"/>
      <c r="G76" s="166" t="str">
        <f>IF(F76="","",ROUNDDOWN(D76*F76,))</f>
        <v/>
      </c>
      <c r="H76" s="480"/>
      <c r="I76" s="481"/>
      <c r="J76" s="481"/>
      <c r="K76" s="481"/>
      <c r="L76" s="481"/>
      <c r="M76" s="481"/>
      <c r="N76" s="481"/>
      <c r="O76" s="481"/>
      <c r="P76" s="481"/>
      <c r="Q76" s="482"/>
    </row>
    <row r="77" spans="1:17" s="11" customFormat="1" ht="12.75" customHeight="1">
      <c r="A77" s="167" t="s">
        <v>111</v>
      </c>
      <c r="B77" s="16" t="str">
        <f>B43</f>
        <v>空調機器設置工事</v>
      </c>
      <c r="C77" s="16"/>
      <c r="D77" s="168"/>
      <c r="E77" s="15"/>
      <c r="F77" s="101"/>
      <c r="G77" s="101" t="str">
        <f>IF(F77="","",ROUNDDOWN(D77*F77,))</f>
        <v/>
      </c>
      <c r="H77" s="478"/>
      <c r="I77" s="476"/>
      <c r="J77" s="476"/>
      <c r="K77" s="476"/>
      <c r="L77" s="476"/>
      <c r="M77" s="476"/>
      <c r="N77" s="476"/>
      <c r="O77" s="476"/>
      <c r="P77" s="476"/>
      <c r="Q77" s="477"/>
    </row>
    <row r="78" spans="1:17" s="11" customFormat="1" ht="12.75" customHeight="1">
      <c r="A78" s="169"/>
      <c r="B78" s="22"/>
      <c r="C78" s="27" t="s">
        <v>470</v>
      </c>
      <c r="D78" s="173"/>
      <c r="E78" s="22"/>
      <c r="F78" s="104"/>
      <c r="G78" s="171"/>
      <c r="H78" s="635"/>
      <c r="I78" s="634"/>
      <c r="J78" s="634"/>
      <c r="K78" s="634"/>
      <c r="L78" s="357"/>
      <c r="M78" s="634"/>
      <c r="N78" s="634"/>
      <c r="O78" s="357"/>
      <c r="P78" s="357"/>
      <c r="Q78" s="358"/>
    </row>
    <row r="79" spans="1:17" s="11" customFormat="1" ht="12.75" customHeight="1">
      <c r="A79" s="167"/>
      <c r="B79" s="16" t="s">
        <v>119</v>
      </c>
      <c r="C79" s="16"/>
      <c r="D79" s="172">
        <v>3</v>
      </c>
      <c r="E79" s="15" t="s">
        <v>30</v>
      </c>
      <c r="F79" s="101"/>
      <c r="G79" s="101"/>
      <c r="H79" s="656"/>
      <c r="I79" s="657"/>
      <c r="J79" s="657"/>
      <c r="K79" s="657"/>
      <c r="L79" s="111"/>
      <c r="M79" s="658"/>
      <c r="N79" s="658"/>
      <c r="O79" s="111"/>
      <c r="P79" s="111"/>
      <c r="Q79" s="112"/>
    </row>
    <row r="80" spans="1:17" s="11" customFormat="1" ht="12.75" customHeight="1">
      <c r="A80" s="169"/>
      <c r="B80" s="22"/>
      <c r="C80" s="23"/>
      <c r="D80" s="173"/>
      <c r="E80" s="22"/>
      <c r="F80" s="104"/>
      <c r="G80" s="171"/>
      <c r="H80" s="635"/>
      <c r="I80" s="634"/>
      <c r="J80" s="634"/>
      <c r="K80" s="634"/>
      <c r="L80" s="357"/>
      <c r="M80" s="634"/>
      <c r="N80" s="634"/>
      <c r="O80" s="357"/>
      <c r="P80" s="357"/>
      <c r="Q80" s="358"/>
    </row>
    <row r="81" spans="1:17" s="11" customFormat="1" ht="12.75" customHeight="1">
      <c r="A81" s="167"/>
      <c r="B81" s="16" t="s">
        <v>120</v>
      </c>
      <c r="C81" s="16"/>
      <c r="D81" s="172">
        <v>3</v>
      </c>
      <c r="E81" s="15" t="s">
        <v>30</v>
      </c>
      <c r="F81" s="101"/>
      <c r="G81" s="101"/>
      <c r="H81" s="656"/>
      <c r="I81" s="657"/>
      <c r="J81" s="657"/>
      <c r="K81" s="657"/>
      <c r="L81" s="111"/>
      <c r="M81" s="658"/>
      <c r="N81" s="658"/>
      <c r="O81" s="111"/>
      <c r="P81" s="111"/>
      <c r="Q81" s="112"/>
    </row>
    <row r="82" spans="1:17" s="11" customFormat="1" ht="12.75" customHeight="1">
      <c r="A82" s="174"/>
      <c r="B82" s="22"/>
      <c r="C82" s="26"/>
      <c r="D82" s="175"/>
      <c r="E82" s="25"/>
      <c r="F82" s="104"/>
      <c r="G82" s="171"/>
      <c r="H82" s="635"/>
      <c r="I82" s="634"/>
      <c r="J82" s="634"/>
      <c r="K82" s="634"/>
      <c r="L82" s="357"/>
      <c r="M82" s="634"/>
      <c r="N82" s="634"/>
      <c r="O82" s="357"/>
      <c r="P82" s="357"/>
      <c r="Q82" s="358"/>
    </row>
    <row r="83" spans="1:17" s="11" customFormat="1" ht="12.75" customHeight="1">
      <c r="A83" s="167"/>
      <c r="B83" s="16" t="s">
        <v>123</v>
      </c>
      <c r="C83" s="16"/>
      <c r="D83" s="172">
        <v>3</v>
      </c>
      <c r="E83" s="15" t="s">
        <v>26</v>
      </c>
      <c r="F83" s="101"/>
      <c r="G83" s="101"/>
      <c r="H83" s="656"/>
      <c r="I83" s="657"/>
      <c r="J83" s="657"/>
      <c r="K83" s="657"/>
      <c r="L83" s="111"/>
      <c r="M83" s="658"/>
      <c r="N83" s="658"/>
      <c r="O83" s="111"/>
      <c r="P83" s="111"/>
      <c r="Q83" s="112"/>
    </row>
    <row r="84" spans="1:17" s="11" customFormat="1" ht="12.75" customHeight="1">
      <c r="A84" s="169"/>
      <c r="B84" s="22"/>
      <c r="C84" s="23"/>
      <c r="D84" s="170"/>
      <c r="E84" s="22"/>
      <c r="F84" s="104"/>
      <c r="G84" s="171"/>
      <c r="H84" s="635"/>
      <c r="I84" s="634"/>
      <c r="J84" s="634"/>
      <c r="K84" s="634"/>
      <c r="L84" s="357"/>
      <c r="M84" s="634"/>
      <c r="N84" s="634"/>
      <c r="O84" s="357"/>
      <c r="P84" s="357"/>
      <c r="Q84" s="358"/>
    </row>
    <row r="85" spans="1:17" s="11" customFormat="1" ht="12.75" customHeight="1">
      <c r="A85" s="167"/>
      <c r="B85" s="16" t="s">
        <v>457</v>
      </c>
      <c r="C85" s="16" t="s">
        <v>458</v>
      </c>
      <c r="D85" s="172">
        <v>1</v>
      </c>
      <c r="E85" s="15" t="s">
        <v>17</v>
      </c>
      <c r="F85" s="101"/>
      <c r="G85" s="101"/>
      <c r="H85" s="656"/>
      <c r="I85" s="657"/>
      <c r="J85" s="657"/>
      <c r="K85" s="657"/>
      <c r="L85" s="111"/>
      <c r="M85" s="658"/>
      <c r="N85" s="658"/>
      <c r="O85" s="111"/>
      <c r="P85" s="111"/>
      <c r="Q85" s="112"/>
    </row>
    <row r="86" spans="1:17" s="11" customFormat="1" ht="12.75" customHeight="1">
      <c r="A86" s="169"/>
      <c r="B86" s="25"/>
      <c r="C86" s="27"/>
      <c r="D86" s="170"/>
      <c r="E86" s="22"/>
      <c r="F86" s="104"/>
      <c r="G86" s="171"/>
      <c r="H86" s="635"/>
      <c r="I86" s="634"/>
      <c r="J86" s="634"/>
      <c r="K86" s="634"/>
      <c r="L86" s="357"/>
      <c r="M86" s="634"/>
      <c r="N86" s="634"/>
      <c r="O86" s="357"/>
      <c r="P86" s="357"/>
      <c r="Q86" s="358"/>
    </row>
    <row r="87" spans="1:17" s="11" customFormat="1" ht="12.75" customHeight="1">
      <c r="A87" s="167"/>
      <c r="B87" s="16" t="s">
        <v>471</v>
      </c>
      <c r="C87" s="16"/>
      <c r="D87" s="172">
        <v>3</v>
      </c>
      <c r="E87" s="15" t="s">
        <v>472</v>
      </c>
      <c r="F87" s="101"/>
      <c r="G87" s="101"/>
      <c r="H87" s="656"/>
      <c r="I87" s="657"/>
      <c r="J87" s="657"/>
      <c r="K87" s="657"/>
      <c r="L87" s="111"/>
      <c r="M87" s="658"/>
      <c r="N87" s="658"/>
      <c r="O87" s="111"/>
      <c r="P87" s="111"/>
      <c r="Q87" s="112"/>
    </row>
    <row r="88" spans="1:17" s="11" customFormat="1" ht="12.75" customHeight="1">
      <c r="A88" s="169"/>
      <c r="B88" s="25"/>
      <c r="C88" s="27" t="s">
        <v>470</v>
      </c>
      <c r="D88" s="170"/>
      <c r="E88" s="22"/>
      <c r="F88" s="104"/>
      <c r="G88" s="171"/>
      <c r="H88" s="635"/>
      <c r="I88" s="634"/>
      <c r="J88" s="634"/>
      <c r="K88" s="634"/>
      <c r="L88" s="634"/>
      <c r="M88" s="634"/>
      <c r="N88" s="357"/>
      <c r="O88" s="357"/>
      <c r="P88" s="357"/>
      <c r="Q88" s="358"/>
    </row>
    <row r="89" spans="1:17" s="11" customFormat="1" ht="12.75" customHeight="1">
      <c r="A89" s="167"/>
      <c r="B89" s="16" t="s">
        <v>147</v>
      </c>
      <c r="C89" s="16"/>
      <c r="D89" s="172">
        <v>3</v>
      </c>
      <c r="E89" s="15" t="s">
        <v>30</v>
      </c>
      <c r="F89" s="101"/>
      <c r="G89" s="101"/>
      <c r="H89" s="656"/>
      <c r="I89" s="657"/>
      <c r="J89" s="657"/>
      <c r="K89" s="657"/>
      <c r="L89" s="111"/>
      <c r="M89" s="658"/>
      <c r="N89" s="658"/>
      <c r="O89" s="111"/>
      <c r="P89" s="111"/>
      <c r="Q89" s="112"/>
    </row>
    <row r="90" spans="1:17" s="11" customFormat="1" ht="12.75" customHeight="1">
      <c r="A90" s="174"/>
      <c r="B90" s="22"/>
      <c r="C90" s="26"/>
      <c r="D90" s="175"/>
      <c r="E90" s="25"/>
      <c r="F90" s="104"/>
      <c r="G90" s="171"/>
      <c r="H90" s="635"/>
      <c r="I90" s="634"/>
      <c r="J90" s="634"/>
      <c r="K90" s="634"/>
      <c r="L90" s="357"/>
      <c r="M90" s="634"/>
      <c r="N90" s="634"/>
      <c r="O90" s="357"/>
      <c r="P90" s="357"/>
      <c r="Q90" s="358"/>
    </row>
    <row r="91" spans="1:17" s="11" customFormat="1" ht="12.75" customHeight="1">
      <c r="A91" s="176"/>
      <c r="B91" s="16"/>
      <c r="C91" s="16"/>
      <c r="D91" s="172"/>
      <c r="E91" s="15"/>
      <c r="F91" s="101"/>
      <c r="G91" s="101"/>
      <c r="H91" s="656"/>
      <c r="I91" s="657"/>
      <c r="J91" s="657"/>
      <c r="K91" s="657"/>
      <c r="L91" s="111"/>
      <c r="M91" s="658"/>
      <c r="N91" s="658"/>
      <c r="O91" s="111"/>
      <c r="P91" s="111"/>
      <c r="Q91" s="112"/>
    </row>
    <row r="92" spans="1:17" s="11" customFormat="1" ht="12.75" customHeight="1">
      <c r="A92" s="169"/>
      <c r="B92" s="25"/>
      <c r="C92" s="23"/>
      <c r="D92" s="175"/>
      <c r="E92" s="25"/>
      <c r="F92" s="104"/>
      <c r="G92" s="171"/>
      <c r="H92" s="635"/>
      <c r="I92" s="634"/>
      <c r="J92" s="634"/>
      <c r="K92" s="634"/>
      <c r="L92" s="357"/>
      <c r="M92" s="634"/>
      <c r="N92" s="634"/>
      <c r="O92" s="357"/>
      <c r="P92" s="357"/>
      <c r="Q92" s="358"/>
    </row>
    <row r="93" spans="1:17" s="11" customFormat="1" ht="12.75" customHeight="1">
      <c r="A93" s="167"/>
      <c r="B93" s="16"/>
      <c r="C93" s="191"/>
      <c r="D93" s="172"/>
      <c r="E93" s="15"/>
      <c r="F93" s="101"/>
      <c r="G93" s="101"/>
      <c r="H93" s="656"/>
      <c r="I93" s="657"/>
      <c r="J93" s="657"/>
      <c r="K93" s="657"/>
      <c r="L93" s="111"/>
      <c r="M93" s="658"/>
      <c r="N93" s="658"/>
      <c r="O93" s="111"/>
      <c r="P93" s="111"/>
      <c r="Q93" s="112"/>
    </row>
    <row r="94" spans="1:17" s="11" customFormat="1" ht="12.75" customHeight="1">
      <c r="A94" s="169"/>
      <c r="B94" s="25"/>
      <c r="C94" s="23"/>
      <c r="D94" s="175"/>
      <c r="E94" s="25"/>
      <c r="F94" s="104"/>
      <c r="G94" s="171"/>
      <c r="H94" s="635"/>
      <c r="I94" s="634"/>
      <c r="J94" s="634"/>
      <c r="K94" s="634"/>
      <c r="L94" s="357"/>
      <c r="M94" s="634"/>
      <c r="N94" s="634"/>
      <c r="O94" s="357"/>
      <c r="P94" s="357"/>
      <c r="Q94" s="358"/>
    </row>
    <row r="95" spans="1:17" s="11" customFormat="1" ht="12.75" customHeight="1">
      <c r="A95" s="167"/>
      <c r="B95" s="16"/>
      <c r="C95" s="191"/>
      <c r="D95" s="172"/>
      <c r="E95" s="15"/>
      <c r="F95" s="101"/>
      <c r="G95" s="101"/>
      <c r="H95" s="656"/>
      <c r="I95" s="657"/>
      <c r="J95" s="657"/>
      <c r="K95" s="657"/>
      <c r="L95" s="111"/>
      <c r="M95" s="658"/>
      <c r="N95" s="658"/>
      <c r="O95" s="111"/>
      <c r="P95" s="111"/>
      <c r="Q95" s="112"/>
    </row>
    <row r="96" spans="1:17" s="11" customFormat="1" ht="12.75" customHeight="1">
      <c r="A96" s="169"/>
      <c r="B96" s="22"/>
      <c r="C96" s="23"/>
      <c r="D96" s="170"/>
      <c r="E96" s="22"/>
      <c r="F96" s="104"/>
      <c r="G96" s="171"/>
      <c r="H96" s="635"/>
      <c r="I96" s="634"/>
      <c r="J96" s="634"/>
      <c r="K96" s="634"/>
      <c r="L96" s="357"/>
      <c r="M96" s="634"/>
      <c r="N96" s="634"/>
      <c r="O96" s="357"/>
      <c r="P96" s="357"/>
      <c r="Q96" s="358"/>
    </row>
    <row r="97" spans="1:17" s="11" customFormat="1" ht="12.75" customHeight="1">
      <c r="A97" s="176"/>
      <c r="B97" s="16"/>
      <c r="C97" s="16"/>
      <c r="D97" s="172"/>
      <c r="E97" s="15"/>
      <c r="F97" s="101"/>
      <c r="G97" s="101"/>
      <c r="H97" s="656"/>
      <c r="I97" s="657"/>
      <c r="J97" s="657"/>
      <c r="K97" s="657"/>
      <c r="L97" s="111"/>
      <c r="M97" s="658"/>
      <c r="N97" s="658"/>
      <c r="O97" s="111"/>
      <c r="P97" s="111"/>
      <c r="Q97" s="112"/>
    </row>
    <row r="98" spans="1:17" s="11" customFormat="1" ht="12.75" customHeight="1">
      <c r="A98" s="169"/>
      <c r="B98" s="25"/>
      <c r="C98" s="27"/>
      <c r="D98" s="170"/>
      <c r="E98" s="22"/>
      <c r="F98" s="104"/>
      <c r="G98" s="171"/>
      <c r="H98" s="635"/>
      <c r="I98" s="634"/>
      <c r="J98" s="634"/>
      <c r="K98" s="634"/>
      <c r="L98" s="634"/>
      <c r="M98" s="634"/>
      <c r="N98" s="357"/>
      <c r="O98" s="357"/>
      <c r="P98" s="357"/>
      <c r="Q98" s="358"/>
    </row>
    <row r="99" spans="1:17" s="11" customFormat="1" ht="12.75" customHeight="1">
      <c r="A99" s="176"/>
      <c r="B99" s="16"/>
      <c r="C99" s="16"/>
      <c r="D99" s="172"/>
      <c r="E99" s="15"/>
      <c r="F99" s="101"/>
      <c r="G99" s="101"/>
      <c r="H99" s="656"/>
      <c r="I99" s="657"/>
      <c r="J99" s="657"/>
      <c r="K99" s="657"/>
      <c r="L99" s="111"/>
      <c r="M99" s="658"/>
      <c r="N99" s="658"/>
      <c r="O99" s="111"/>
      <c r="P99" s="111"/>
      <c r="Q99" s="112"/>
    </row>
    <row r="100" spans="1:17" s="11" customFormat="1" ht="12.75" customHeight="1">
      <c r="A100" s="169"/>
      <c r="B100" s="25"/>
      <c r="C100" s="27"/>
      <c r="D100" s="170"/>
      <c r="E100" s="22"/>
      <c r="F100" s="104"/>
      <c r="G100" s="171"/>
      <c r="H100" s="635"/>
      <c r="I100" s="634"/>
      <c r="J100" s="634"/>
      <c r="K100" s="634"/>
      <c r="L100" s="634"/>
      <c r="M100" s="634"/>
      <c r="N100" s="357"/>
      <c r="O100" s="357"/>
      <c r="P100" s="357"/>
      <c r="Q100" s="358"/>
    </row>
    <row r="101" spans="1:17" s="11" customFormat="1" ht="12.75" customHeight="1">
      <c r="A101" s="176"/>
      <c r="B101" s="16"/>
      <c r="C101" s="16"/>
      <c r="D101" s="172"/>
      <c r="E101" s="15"/>
      <c r="F101" s="101"/>
      <c r="G101" s="101"/>
      <c r="H101" s="656"/>
      <c r="I101" s="657"/>
      <c r="J101" s="657"/>
      <c r="K101" s="657"/>
      <c r="L101" s="111"/>
      <c r="M101" s="658"/>
      <c r="N101" s="658"/>
      <c r="O101" s="111"/>
      <c r="P101" s="111"/>
      <c r="Q101" s="112"/>
    </row>
    <row r="102" spans="1:17" s="11" customFormat="1" ht="12.75" customHeight="1">
      <c r="A102" s="169"/>
      <c r="B102" s="22"/>
      <c r="C102" s="23"/>
      <c r="D102" s="170"/>
      <c r="E102" s="22"/>
      <c r="F102" s="104"/>
      <c r="G102" s="171"/>
      <c r="H102" s="635"/>
      <c r="I102" s="634"/>
      <c r="J102" s="634"/>
      <c r="K102" s="634"/>
      <c r="L102" s="357"/>
      <c r="M102" s="634"/>
      <c r="N102" s="634"/>
      <c r="O102" s="357"/>
      <c r="P102" s="357"/>
      <c r="Q102" s="358"/>
    </row>
    <row r="103" spans="1:17" s="11" customFormat="1" ht="12.75" customHeight="1">
      <c r="A103" s="176"/>
      <c r="B103" s="16"/>
      <c r="C103" s="16"/>
      <c r="D103" s="172"/>
      <c r="E103" s="15"/>
      <c r="F103" s="101"/>
      <c r="G103" s="101"/>
      <c r="H103" s="656"/>
      <c r="I103" s="657"/>
      <c r="J103" s="657"/>
      <c r="K103" s="657"/>
      <c r="L103" s="111"/>
      <c r="M103" s="658"/>
      <c r="N103" s="658"/>
      <c r="O103" s="111"/>
      <c r="P103" s="111"/>
      <c r="Q103" s="112"/>
    </row>
    <row r="104" spans="1:17" s="11" customFormat="1" ht="12.75" customHeight="1">
      <c r="A104" s="169"/>
      <c r="B104" s="22"/>
      <c r="C104" s="27"/>
      <c r="D104" s="170"/>
      <c r="E104" s="22"/>
      <c r="F104" s="104"/>
      <c r="G104" s="171"/>
      <c r="H104" s="356"/>
      <c r="I104" s="357"/>
      <c r="J104" s="357"/>
      <c r="K104" s="634"/>
      <c r="L104" s="634"/>
      <c r="M104" s="634"/>
      <c r="N104" s="357"/>
      <c r="O104" s="357"/>
      <c r="P104" s="357"/>
      <c r="Q104" s="358"/>
    </row>
    <row r="105" spans="1:17" s="11" customFormat="1" ht="12.75" customHeight="1">
      <c r="A105" s="176"/>
      <c r="B105" s="16"/>
      <c r="C105" s="16"/>
      <c r="D105" s="172"/>
      <c r="E105" s="15"/>
      <c r="F105" s="101"/>
      <c r="G105" s="101"/>
      <c r="H105" s="656"/>
      <c r="I105" s="657"/>
      <c r="J105" s="657"/>
      <c r="K105" s="657"/>
      <c r="L105" s="111"/>
      <c r="M105" s="658"/>
      <c r="N105" s="658"/>
      <c r="O105" s="111"/>
      <c r="P105" s="111"/>
      <c r="Q105" s="112"/>
    </row>
    <row r="106" spans="1:17" s="11" customFormat="1" ht="12.75" customHeight="1">
      <c r="A106" s="169"/>
      <c r="B106" s="22"/>
      <c r="C106" s="23"/>
      <c r="D106" s="170"/>
      <c r="E106" s="22"/>
      <c r="F106" s="104"/>
      <c r="G106" s="171"/>
      <c r="H106" s="356"/>
      <c r="I106" s="357"/>
      <c r="J106" s="357"/>
      <c r="K106" s="357"/>
      <c r="L106" s="357"/>
      <c r="M106" s="357"/>
      <c r="N106" s="357"/>
      <c r="O106" s="357"/>
      <c r="P106" s="357"/>
      <c r="Q106" s="358"/>
    </row>
    <row r="107" spans="1:17" s="11" customFormat="1" ht="12.75" customHeight="1">
      <c r="A107" s="176"/>
      <c r="B107" s="16"/>
      <c r="C107" s="16"/>
      <c r="D107" s="168"/>
      <c r="E107" s="15"/>
      <c r="F107" s="101"/>
      <c r="G107" s="101"/>
      <c r="H107" s="110"/>
      <c r="I107" s="111"/>
      <c r="J107" s="476"/>
      <c r="K107" s="111"/>
      <c r="L107" s="111"/>
      <c r="M107" s="476"/>
      <c r="N107" s="111"/>
      <c r="O107" s="111"/>
      <c r="P107" s="111"/>
      <c r="Q107" s="112"/>
    </row>
    <row r="108" spans="1:17" s="11" customFormat="1" ht="12.75" customHeight="1">
      <c r="A108" s="169"/>
      <c r="B108" s="22"/>
      <c r="C108" s="23"/>
      <c r="D108" s="170"/>
      <c r="E108" s="22"/>
      <c r="F108" s="104"/>
      <c r="G108" s="171"/>
      <c r="H108" s="356"/>
      <c r="I108" s="357"/>
      <c r="J108" s="357"/>
      <c r="K108" s="357"/>
      <c r="L108" s="357"/>
      <c r="M108" s="357"/>
      <c r="N108" s="357"/>
      <c r="O108" s="357"/>
      <c r="P108" s="357"/>
      <c r="Q108" s="358"/>
    </row>
    <row r="109" spans="1:17" s="11" customFormat="1" ht="12.75" customHeight="1">
      <c r="A109" s="176"/>
      <c r="B109" s="15" t="s">
        <v>455</v>
      </c>
      <c r="C109" s="16"/>
      <c r="D109" s="168"/>
      <c r="E109" s="15"/>
      <c r="F109" s="101"/>
      <c r="G109" s="101"/>
      <c r="H109" s="110"/>
      <c r="I109" s="111"/>
      <c r="J109" s="476"/>
      <c r="K109" s="111"/>
      <c r="L109" s="111"/>
      <c r="M109" s="476"/>
      <c r="N109" s="111"/>
      <c r="O109" s="111"/>
      <c r="P109" s="111"/>
      <c r="Q109" s="112"/>
    </row>
    <row r="110" spans="1:17" s="11" customFormat="1" ht="12.75" customHeight="1">
      <c r="A110" s="169"/>
      <c r="B110" s="22"/>
      <c r="C110" s="23"/>
      <c r="D110" s="170"/>
      <c r="E110" s="22"/>
      <c r="F110" s="104"/>
      <c r="G110" s="104"/>
      <c r="H110" s="470"/>
      <c r="I110" s="471"/>
      <c r="J110" s="471"/>
      <c r="K110" s="471"/>
      <c r="L110" s="471"/>
      <c r="M110" s="471"/>
      <c r="N110" s="471"/>
      <c r="O110" s="471"/>
      <c r="P110" s="471"/>
      <c r="Q110" s="472"/>
    </row>
    <row r="111" spans="1:17" s="11" customFormat="1" ht="12.75" customHeight="1">
      <c r="A111" s="177"/>
      <c r="B111" s="487"/>
      <c r="C111" s="18"/>
      <c r="D111" s="178"/>
      <c r="E111" s="487"/>
      <c r="F111" s="179"/>
      <c r="G111" s="180"/>
      <c r="H111" s="473"/>
      <c r="I111" s="474"/>
      <c r="J111" s="474"/>
      <c r="K111" s="474"/>
      <c r="L111" s="474"/>
      <c r="M111" s="474"/>
      <c r="N111" s="474"/>
      <c r="O111" s="474"/>
      <c r="P111" s="474"/>
      <c r="Q111" s="475"/>
    </row>
    <row r="112" spans="1:17" s="11" customFormat="1" ht="12.75" customHeight="1">
      <c r="A112" s="165"/>
      <c r="B112" s="20"/>
      <c r="C112" s="24"/>
      <c r="D112" s="186"/>
      <c r="E112" s="20"/>
      <c r="F112" s="166"/>
      <c r="G112" s="166"/>
      <c r="H112" s="480"/>
      <c r="I112" s="481"/>
      <c r="J112" s="481"/>
      <c r="K112" s="481"/>
      <c r="L112" s="481"/>
      <c r="M112" s="481"/>
      <c r="N112" s="481"/>
      <c r="O112" s="481"/>
      <c r="P112" s="481"/>
      <c r="Q112" s="482"/>
    </row>
    <row r="113" spans="1:17" s="11" customFormat="1" ht="12.75" customHeight="1">
      <c r="A113" s="167" t="s">
        <v>110</v>
      </c>
      <c r="B113" s="16" t="s">
        <v>462</v>
      </c>
      <c r="C113" s="16"/>
      <c r="D113" s="168"/>
      <c r="E113" s="15"/>
      <c r="F113" s="101"/>
      <c r="G113" s="101"/>
      <c r="H113" s="478"/>
      <c r="I113" s="476"/>
      <c r="J113" s="476"/>
      <c r="K113" s="476"/>
      <c r="L113" s="476"/>
      <c r="M113" s="476"/>
      <c r="N113" s="476"/>
      <c r="O113" s="476"/>
      <c r="P113" s="476"/>
      <c r="Q113" s="477"/>
    </row>
    <row r="114" spans="1:17" s="11" customFormat="1" ht="12.75" customHeight="1">
      <c r="A114" s="231"/>
      <c r="B114" s="22"/>
      <c r="C114" s="27"/>
      <c r="D114" s="170"/>
      <c r="E114" s="22"/>
      <c r="F114" s="104"/>
      <c r="G114" s="171"/>
      <c r="H114" s="470"/>
      <c r="I114" s="471"/>
      <c r="J114" s="471"/>
      <c r="K114" s="634"/>
      <c r="L114" s="634"/>
      <c r="M114" s="634"/>
      <c r="N114" s="471"/>
      <c r="O114" s="471"/>
      <c r="P114" s="471"/>
      <c r="Q114" s="472"/>
    </row>
    <row r="115" spans="1:17" s="11" customFormat="1" ht="12.75" customHeight="1">
      <c r="A115" s="232"/>
      <c r="B115" s="16" t="s">
        <v>459</v>
      </c>
      <c r="C115" s="16" t="s">
        <v>505</v>
      </c>
      <c r="D115" s="168">
        <v>24</v>
      </c>
      <c r="E115" s="15" t="s">
        <v>27</v>
      </c>
      <c r="F115" s="101"/>
      <c r="G115" s="101"/>
      <c r="H115" s="483"/>
      <c r="I115" s="484"/>
      <c r="J115" s="484"/>
      <c r="K115" s="484"/>
      <c r="L115" s="484"/>
      <c r="M115" s="484"/>
      <c r="N115" s="484"/>
      <c r="O115" s="484"/>
      <c r="P115" s="484"/>
      <c r="Q115" s="485"/>
    </row>
    <row r="116" spans="1:17" s="11" customFormat="1" ht="12.75" customHeight="1">
      <c r="A116" s="231"/>
      <c r="B116" s="22"/>
      <c r="C116" s="26"/>
      <c r="D116" s="202"/>
      <c r="E116" s="25"/>
      <c r="F116" s="104"/>
      <c r="G116" s="171"/>
      <c r="H116" s="501"/>
      <c r="I116" s="498"/>
      <c r="J116" s="498"/>
      <c r="K116" s="634"/>
      <c r="L116" s="634"/>
      <c r="M116" s="634"/>
      <c r="N116" s="498"/>
      <c r="O116" s="498"/>
      <c r="P116" s="498"/>
      <c r="Q116" s="503"/>
    </row>
    <row r="117" spans="1:17" s="11" customFormat="1" ht="12.75" customHeight="1">
      <c r="A117" s="233"/>
      <c r="B117" s="16" t="s">
        <v>460</v>
      </c>
      <c r="C117" s="16" t="s">
        <v>506</v>
      </c>
      <c r="D117" s="168">
        <v>24</v>
      </c>
      <c r="E117" s="15" t="s">
        <v>27</v>
      </c>
      <c r="F117" s="101"/>
      <c r="G117" s="101"/>
      <c r="H117" s="499"/>
      <c r="I117" s="500"/>
      <c r="J117" s="500"/>
      <c r="K117" s="507"/>
      <c r="L117" s="507"/>
      <c r="M117" s="507"/>
      <c r="N117" s="500"/>
      <c r="O117" s="500"/>
      <c r="P117" s="500"/>
      <c r="Q117" s="502"/>
    </row>
    <row r="118" spans="1:17" s="11" customFormat="1" ht="12.75" customHeight="1">
      <c r="A118" s="235"/>
      <c r="B118" s="25"/>
      <c r="C118" s="23"/>
      <c r="D118" s="170"/>
      <c r="E118" s="22"/>
      <c r="F118" s="104"/>
      <c r="G118" s="171"/>
      <c r="H118" s="501"/>
      <c r="I118" s="498"/>
      <c r="J118" s="498"/>
      <c r="K118" s="634"/>
      <c r="L118" s="634"/>
      <c r="M118" s="634"/>
      <c r="N118" s="498"/>
      <c r="O118" s="471"/>
      <c r="P118" s="471"/>
      <c r="Q118" s="472"/>
    </row>
    <row r="119" spans="1:17" s="11" customFormat="1" ht="12.75" customHeight="1">
      <c r="A119" s="232"/>
      <c r="B119" s="16" t="s">
        <v>508</v>
      </c>
      <c r="C119" s="16" t="s">
        <v>473</v>
      </c>
      <c r="D119" s="168">
        <v>24</v>
      </c>
      <c r="E119" s="15" t="s">
        <v>27</v>
      </c>
      <c r="F119" s="101"/>
      <c r="G119" s="101"/>
      <c r="H119" s="499"/>
      <c r="I119" s="500"/>
      <c r="J119" s="500"/>
      <c r="K119" s="507"/>
      <c r="L119" s="507"/>
      <c r="M119" s="507"/>
      <c r="N119" s="500"/>
      <c r="O119" s="476"/>
      <c r="P119" s="476"/>
      <c r="Q119" s="477"/>
    </row>
    <row r="120" spans="1:17" s="11" customFormat="1" ht="12.75" customHeight="1">
      <c r="A120" s="231"/>
      <c r="B120" s="25"/>
      <c r="C120" s="23"/>
      <c r="D120" s="173"/>
      <c r="E120" s="22"/>
      <c r="F120" s="171"/>
      <c r="G120" s="171"/>
      <c r="H120" s="635"/>
      <c r="I120" s="634"/>
      <c r="J120" s="634"/>
      <c r="K120" s="634"/>
      <c r="L120" s="634"/>
      <c r="M120" s="634"/>
      <c r="N120" s="471"/>
      <c r="O120" s="471"/>
      <c r="P120" s="471"/>
      <c r="Q120" s="472"/>
    </row>
    <row r="121" spans="1:17" s="11" customFormat="1" ht="12.75" customHeight="1">
      <c r="A121" s="232"/>
      <c r="B121" s="16" t="s">
        <v>507</v>
      </c>
      <c r="C121" s="191" t="s">
        <v>504</v>
      </c>
      <c r="D121" s="172">
        <v>1</v>
      </c>
      <c r="E121" s="15" t="s">
        <v>475</v>
      </c>
      <c r="F121" s="101"/>
      <c r="G121" s="101"/>
      <c r="H121" s="478"/>
      <c r="I121" s="476"/>
      <c r="J121" s="476"/>
      <c r="K121" s="484"/>
      <c r="L121" s="484"/>
      <c r="M121" s="484"/>
      <c r="N121" s="476"/>
      <c r="O121" s="476"/>
      <c r="P121" s="476"/>
      <c r="Q121" s="477"/>
    </row>
    <row r="122" spans="1:17" s="11" customFormat="1" ht="12.75" customHeight="1">
      <c r="A122" s="231"/>
      <c r="B122" s="22"/>
      <c r="C122" s="23"/>
      <c r="D122" s="170"/>
      <c r="E122" s="22"/>
      <c r="F122" s="104"/>
      <c r="G122" s="171"/>
      <c r="H122" s="635"/>
      <c r="I122" s="634"/>
      <c r="J122" s="634"/>
      <c r="K122" s="634"/>
      <c r="L122" s="634"/>
      <c r="M122" s="634"/>
      <c r="N122" s="471"/>
      <c r="O122" s="471"/>
      <c r="P122" s="471"/>
      <c r="Q122" s="472"/>
    </row>
    <row r="123" spans="1:17" s="11" customFormat="1" ht="12.75" customHeight="1">
      <c r="A123" s="233"/>
      <c r="B123" s="16" t="s">
        <v>474</v>
      </c>
      <c r="C123" s="16"/>
      <c r="D123" s="172">
        <v>1</v>
      </c>
      <c r="E123" s="15" t="s">
        <v>17</v>
      </c>
      <c r="F123" s="101"/>
      <c r="G123" s="101"/>
      <c r="H123" s="478"/>
      <c r="I123" s="476"/>
      <c r="J123" s="476"/>
      <c r="K123" s="484"/>
      <c r="L123" s="484"/>
      <c r="M123" s="484"/>
      <c r="N123" s="476"/>
      <c r="O123" s="476"/>
      <c r="P123" s="476"/>
      <c r="Q123" s="477"/>
    </row>
    <row r="124" spans="1:17" s="11" customFormat="1" ht="12.75" customHeight="1">
      <c r="A124" s="231"/>
      <c r="B124" s="25"/>
      <c r="C124" s="23"/>
      <c r="D124" s="173"/>
      <c r="E124" s="22"/>
      <c r="F124" s="171"/>
      <c r="G124" s="171"/>
      <c r="H124" s="635"/>
      <c r="I124" s="634"/>
      <c r="J124" s="634"/>
      <c r="K124" s="634"/>
      <c r="L124" s="634"/>
      <c r="M124" s="634"/>
      <c r="N124" s="471"/>
      <c r="O124" s="471"/>
      <c r="P124" s="471"/>
      <c r="Q124" s="472"/>
    </row>
    <row r="125" spans="1:17" s="11" customFormat="1" ht="12.75" customHeight="1">
      <c r="A125" s="176"/>
      <c r="B125" s="16" t="s">
        <v>502</v>
      </c>
      <c r="C125" s="191"/>
      <c r="D125" s="172">
        <v>1</v>
      </c>
      <c r="E125" s="15" t="s">
        <v>503</v>
      </c>
      <c r="F125" s="101"/>
      <c r="G125" s="101"/>
      <c r="H125" s="499"/>
      <c r="I125" s="500"/>
      <c r="J125" s="500"/>
      <c r="K125" s="507"/>
      <c r="L125" s="507"/>
      <c r="M125" s="507"/>
      <c r="N125" s="476"/>
      <c r="O125" s="476"/>
      <c r="P125" s="476"/>
      <c r="Q125" s="477"/>
    </row>
    <row r="126" spans="1:17" s="11" customFormat="1" ht="12.75" customHeight="1">
      <c r="A126" s="169"/>
      <c r="B126" s="22"/>
      <c r="C126" s="23"/>
      <c r="D126" s="170"/>
      <c r="E126" s="22"/>
      <c r="F126" s="104"/>
      <c r="G126" s="171"/>
      <c r="H126" s="635"/>
      <c r="I126" s="634"/>
      <c r="J126" s="634"/>
      <c r="K126" s="634"/>
      <c r="L126" s="634"/>
      <c r="M126" s="634"/>
      <c r="N126" s="471"/>
      <c r="O126" s="471"/>
      <c r="P126" s="471"/>
      <c r="Q126" s="472"/>
    </row>
    <row r="127" spans="1:17" s="11" customFormat="1" ht="12.75" customHeight="1">
      <c r="A127" s="167"/>
      <c r="B127" s="16"/>
      <c r="C127" s="16"/>
      <c r="D127" s="172"/>
      <c r="E127" s="15"/>
      <c r="F127" s="101"/>
      <c r="G127" s="101"/>
      <c r="H127" s="499"/>
      <c r="I127" s="500"/>
      <c r="J127" s="500"/>
      <c r="K127" s="507"/>
      <c r="L127" s="507"/>
      <c r="M127" s="507"/>
      <c r="N127" s="484"/>
      <c r="O127" s="484"/>
      <c r="P127" s="484"/>
      <c r="Q127" s="485"/>
    </row>
    <row r="128" spans="1:17" s="11" customFormat="1" ht="12.75" customHeight="1">
      <c r="A128" s="169"/>
      <c r="B128" s="22"/>
      <c r="C128" s="23"/>
      <c r="D128" s="170"/>
      <c r="E128" s="22"/>
      <c r="F128" s="104"/>
      <c r="G128" s="171"/>
      <c r="H128" s="470"/>
      <c r="I128" s="471"/>
      <c r="J128" s="471"/>
      <c r="K128" s="471"/>
      <c r="L128" s="471"/>
      <c r="M128" s="471"/>
      <c r="N128" s="471"/>
      <c r="O128" s="471"/>
      <c r="P128" s="471"/>
      <c r="Q128" s="472"/>
    </row>
    <row r="129" spans="1:17" s="11" customFormat="1" ht="12.75" customHeight="1">
      <c r="A129" s="176"/>
      <c r="B129" s="16"/>
      <c r="C129" s="16"/>
      <c r="D129" s="172"/>
      <c r="E129" s="15"/>
      <c r="F129" s="101"/>
      <c r="G129" s="101"/>
      <c r="H129" s="478"/>
      <c r="I129" s="476"/>
      <c r="J129" s="476"/>
      <c r="K129" s="476"/>
      <c r="L129" s="476"/>
      <c r="M129" s="476"/>
      <c r="N129" s="476"/>
      <c r="O129" s="476"/>
      <c r="P129" s="476"/>
      <c r="Q129" s="477"/>
    </row>
    <row r="130" spans="1:17" s="11" customFormat="1" ht="12.75" customHeight="1">
      <c r="A130" s="169"/>
      <c r="B130" s="22"/>
      <c r="C130" s="23"/>
      <c r="D130" s="170"/>
      <c r="E130" s="22"/>
      <c r="F130" s="104"/>
      <c r="G130" s="171"/>
      <c r="H130" s="470"/>
      <c r="I130" s="471"/>
      <c r="J130" s="471"/>
      <c r="K130" s="471"/>
      <c r="L130" s="471"/>
      <c r="M130" s="471"/>
      <c r="N130" s="471"/>
      <c r="O130" s="471"/>
      <c r="P130" s="471"/>
      <c r="Q130" s="472"/>
    </row>
    <row r="131" spans="1:17" s="11" customFormat="1" ht="12.75" customHeight="1">
      <c r="A131" s="176"/>
      <c r="B131" s="16"/>
      <c r="C131" s="16"/>
      <c r="D131" s="172"/>
      <c r="E131" s="15"/>
      <c r="F131" s="101"/>
      <c r="G131" s="101"/>
      <c r="H131" s="478"/>
      <c r="I131" s="476"/>
      <c r="J131" s="476"/>
      <c r="K131" s="479"/>
      <c r="L131" s="479"/>
      <c r="M131" s="476"/>
      <c r="N131" s="476"/>
      <c r="O131" s="476"/>
      <c r="P131" s="476"/>
      <c r="Q131" s="477"/>
    </row>
    <row r="132" spans="1:17" s="11" customFormat="1" ht="12.75" customHeight="1">
      <c r="A132" s="169"/>
      <c r="B132" s="22"/>
      <c r="C132" s="23"/>
      <c r="D132" s="170"/>
      <c r="E132" s="22"/>
      <c r="F132" s="104"/>
      <c r="G132" s="171"/>
      <c r="H132" s="470"/>
      <c r="I132" s="471"/>
      <c r="J132" s="471"/>
      <c r="K132" s="471"/>
      <c r="L132" s="471"/>
      <c r="M132" s="471"/>
      <c r="N132" s="471"/>
      <c r="O132" s="471"/>
      <c r="P132" s="471"/>
      <c r="Q132" s="472"/>
    </row>
    <row r="133" spans="1:17" s="11" customFormat="1" ht="12.75" customHeight="1">
      <c r="A133" s="176"/>
      <c r="B133" s="16"/>
      <c r="C133" s="16"/>
      <c r="D133" s="172"/>
      <c r="E133" s="15"/>
      <c r="F133" s="101"/>
      <c r="G133" s="101"/>
      <c r="H133" s="478"/>
      <c r="I133" s="476"/>
      <c r="J133" s="476"/>
      <c r="K133" s="479"/>
      <c r="L133" s="479"/>
      <c r="M133" s="476"/>
      <c r="N133" s="476"/>
      <c r="O133" s="476"/>
      <c r="P133" s="476"/>
      <c r="Q133" s="477"/>
    </row>
    <row r="134" spans="1:17" s="11" customFormat="1" ht="12.75" customHeight="1">
      <c r="A134" s="169"/>
      <c r="B134" s="22"/>
      <c r="C134" s="23"/>
      <c r="D134" s="170"/>
      <c r="E134" s="22"/>
      <c r="F134" s="104"/>
      <c r="G134" s="171"/>
      <c r="H134" s="470"/>
      <c r="I134" s="471"/>
      <c r="J134" s="471"/>
      <c r="K134" s="471"/>
      <c r="L134" s="471"/>
      <c r="M134" s="471"/>
      <c r="N134" s="471"/>
      <c r="O134" s="471"/>
      <c r="P134" s="471"/>
      <c r="Q134" s="472"/>
    </row>
    <row r="135" spans="1:17" s="11" customFormat="1" ht="12.75" customHeight="1">
      <c r="A135" s="167"/>
      <c r="B135" s="16"/>
      <c r="C135" s="16"/>
      <c r="D135" s="172"/>
      <c r="E135" s="15"/>
      <c r="F135" s="101"/>
      <c r="G135" s="101"/>
      <c r="H135" s="478"/>
      <c r="I135" s="476"/>
      <c r="J135" s="476"/>
      <c r="K135" s="479"/>
      <c r="L135" s="479"/>
      <c r="M135" s="476"/>
      <c r="N135" s="476"/>
      <c r="O135" s="476"/>
      <c r="P135" s="476"/>
      <c r="Q135" s="477"/>
    </row>
    <row r="136" spans="1:17" s="11" customFormat="1" ht="12.75" customHeight="1">
      <c r="A136" s="169"/>
      <c r="B136" s="22"/>
      <c r="C136" s="23"/>
      <c r="D136" s="170"/>
      <c r="E136" s="22"/>
      <c r="F136" s="104"/>
      <c r="G136" s="171"/>
      <c r="H136" s="470"/>
      <c r="I136" s="471"/>
      <c r="J136" s="471"/>
      <c r="K136" s="471"/>
      <c r="L136" s="471"/>
      <c r="M136" s="471"/>
      <c r="N136" s="471"/>
      <c r="O136" s="471"/>
      <c r="P136" s="471"/>
      <c r="Q136" s="472"/>
    </row>
    <row r="137" spans="1:17" s="11" customFormat="1" ht="12.75" customHeight="1">
      <c r="A137" s="176"/>
      <c r="B137" s="16"/>
      <c r="C137" s="16"/>
      <c r="D137" s="172"/>
      <c r="E137" s="15"/>
      <c r="F137" s="101"/>
      <c r="G137" s="101"/>
      <c r="H137" s="478"/>
      <c r="I137" s="476"/>
      <c r="J137" s="476"/>
      <c r="K137" s="476"/>
      <c r="L137" s="476"/>
      <c r="M137" s="476"/>
      <c r="N137" s="476"/>
      <c r="O137" s="476"/>
      <c r="P137" s="476"/>
      <c r="Q137" s="477"/>
    </row>
    <row r="138" spans="1:17" s="11" customFormat="1" ht="12.75" customHeight="1">
      <c r="A138" s="169"/>
      <c r="B138" s="22"/>
      <c r="C138" s="23"/>
      <c r="D138" s="170"/>
      <c r="E138" s="22"/>
      <c r="F138" s="104"/>
      <c r="G138" s="171"/>
      <c r="H138" s="470"/>
      <c r="I138" s="471"/>
      <c r="J138" s="471"/>
      <c r="K138" s="471"/>
      <c r="L138" s="471"/>
      <c r="M138" s="471"/>
      <c r="N138" s="471"/>
      <c r="O138" s="471"/>
      <c r="P138" s="471"/>
      <c r="Q138" s="472"/>
    </row>
    <row r="139" spans="1:17" s="11" customFormat="1" ht="12.75" customHeight="1">
      <c r="A139" s="176"/>
      <c r="B139" s="16"/>
      <c r="C139" s="16"/>
      <c r="D139" s="172"/>
      <c r="E139" s="15"/>
      <c r="F139" s="101"/>
      <c r="G139" s="101"/>
      <c r="H139" s="478"/>
      <c r="I139" s="476"/>
      <c r="J139" s="476"/>
      <c r="K139" s="476"/>
      <c r="L139" s="476"/>
      <c r="M139" s="476"/>
      <c r="N139" s="476"/>
      <c r="O139" s="476"/>
      <c r="P139" s="476"/>
      <c r="Q139" s="477"/>
    </row>
    <row r="140" spans="1:17" s="11" customFormat="1" ht="12.75" customHeight="1">
      <c r="A140" s="169"/>
      <c r="B140" s="22"/>
      <c r="C140" s="23"/>
      <c r="D140" s="170"/>
      <c r="E140" s="22"/>
      <c r="F140" s="104"/>
      <c r="G140" s="171"/>
      <c r="H140" s="470"/>
      <c r="I140" s="471"/>
      <c r="J140" s="471"/>
      <c r="K140" s="471"/>
      <c r="L140" s="471"/>
      <c r="M140" s="471"/>
      <c r="N140" s="471"/>
      <c r="O140" s="471"/>
      <c r="P140" s="471"/>
      <c r="Q140" s="472"/>
    </row>
    <row r="141" spans="1:17" s="11" customFormat="1" ht="12.75" customHeight="1">
      <c r="A141" s="176"/>
      <c r="B141" s="16"/>
      <c r="C141" s="16"/>
      <c r="D141" s="172"/>
      <c r="E141" s="15"/>
      <c r="F141" s="101"/>
      <c r="G141" s="101"/>
      <c r="H141" s="478"/>
      <c r="I141" s="476"/>
      <c r="J141" s="476"/>
      <c r="K141" s="476"/>
      <c r="L141" s="476"/>
      <c r="M141" s="476"/>
      <c r="N141" s="476"/>
      <c r="O141" s="476"/>
      <c r="P141" s="476"/>
      <c r="Q141" s="477"/>
    </row>
    <row r="142" spans="1:17" s="11" customFormat="1" ht="12.75" customHeight="1">
      <c r="A142" s="169"/>
      <c r="B142" s="22"/>
      <c r="C142" s="23"/>
      <c r="D142" s="170"/>
      <c r="E142" s="22"/>
      <c r="F142" s="104"/>
      <c r="G142" s="171"/>
      <c r="H142" s="470"/>
      <c r="I142" s="471"/>
      <c r="J142" s="471"/>
      <c r="K142" s="471"/>
      <c r="L142" s="471"/>
      <c r="M142" s="471"/>
      <c r="N142" s="471"/>
      <c r="O142" s="471"/>
      <c r="P142" s="471"/>
      <c r="Q142" s="472"/>
    </row>
    <row r="143" spans="1:17" s="11" customFormat="1" ht="12.75" customHeight="1">
      <c r="A143" s="176"/>
      <c r="B143" s="16"/>
      <c r="C143" s="16"/>
      <c r="D143" s="172"/>
      <c r="E143" s="15"/>
      <c r="F143" s="101"/>
      <c r="G143" s="101"/>
      <c r="H143" s="478"/>
      <c r="I143" s="476"/>
      <c r="J143" s="476"/>
      <c r="K143" s="476"/>
      <c r="L143" s="476"/>
      <c r="M143" s="476"/>
      <c r="N143" s="476"/>
      <c r="O143" s="476"/>
      <c r="P143" s="476"/>
      <c r="Q143" s="477"/>
    </row>
    <row r="144" spans="1:17" s="11" customFormat="1" ht="12.75" customHeight="1">
      <c r="A144" s="169"/>
      <c r="B144" s="22"/>
      <c r="C144" s="23"/>
      <c r="D144" s="170"/>
      <c r="E144" s="22"/>
      <c r="F144" s="104"/>
      <c r="G144" s="171"/>
      <c r="H144" s="470"/>
      <c r="I144" s="471"/>
      <c r="J144" s="471"/>
      <c r="K144" s="471"/>
      <c r="L144" s="471"/>
      <c r="M144" s="471"/>
      <c r="N144" s="471"/>
      <c r="O144" s="471"/>
      <c r="P144" s="471"/>
      <c r="Q144" s="472"/>
    </row>
    <row r="145" spans="1:17" s="11" customFormat="1" ht="12.75" customHeight="1">
      <c r="A145" s="176"/>
      <c r="B145" s="15" t="s">
        <v>461</v>
      </c>
      <c r="C145" s="16"/>
      <c r="D145" s="168"/>
      <c r="E145" s="15"/>
      <c r="F145" s="101"/>
      <c r="G145" s="101"/>
      <c r="H145" s="478"/>
      <c r="I145" s="476"/>
      <c r="J145" s="476"/>
      <c r="K145" s="476"/>
      <c r="L145" s="476"/>
      <c r="M145" s="476"/>
      <c r="N145" s="476"/>
      <c r="O145" s="476"/>
      <c r="P145" s="476"/>
      <c r="Q145" s="477"/>
    </row>
    <row r="146" spans="1:17" s="11" customFormat="1" ht="12.75" customHeight="1">
      <c r="A146" s="169"/>
      <c r="B146" s="22"/>
      <c r="C146" s="23"/>
      <c r="D146" s="170"/>
      <c r="E146" s="22"/>
      <c r="F146" s="104"/>
      <c r="G146" s="104"/>
      <c r="H146" s="470"/>
      <c r="I146" s="471"/>
      <c r="J146" s="471"/>
      <c r="K146" s="471"/>
      <c r="L146" s="471"/>
      <c r="M146" s="471"/>
      <c r="N146" s="471"/>
      <c r="O146" s="471"/>
      <c r="P146" s="471"/>
      <c r="Q146" s="472"/>
    </row>
    <row r="147" spans="1:17" s="11" customFormat="1" ht="12.75" customHeight="1">
      <c r="A147" s="184"/>
      <c r="B147" s="487"/>
      <c r="C147" s="18"/>
      <c r="D147" s="178"/>
      <c r="E147" s="487"/>
      <c r="F147" s="179"/>
      <c r="G147" s="180"/>
      <c r="H147" s="473"/>
      <c r="I147" s="474"/>
      <c r="J147" s="474"/>
      <c r="K147" s="474"/>
      <c r="L147" s="474"/>
      <c r="M147" s="474"/>
      <c r="N147" s="474"/>
      <c r="O147" s="474"/>
      <c r="P147" s="474"/>
      <c r="Q147" s="475"/>
    </row>
    <row r="148" spans="1:17" s="11" customFormat="1" ht="12.75" customHeight="1">
      <c r="A148" s="181"/>
      <c r="B148" s="486"/>
      <c r="C148" s="13"/>
      <c r="D148" s="182"/>
      <c r="E148" s="20"/>
      <c r="F148" s="183"/>
      <c r="G148" s="166"/>
      <c r="H148" s="480"/>
      <c r="I148" s="481"/>
      <c r="J148" s="481"/>
      <c r="K148" s="481"/>
      <c r="L148" s="481"/>
      <c r="M148" s="481"/>
      <c r="N148" s="481"/>
      <c r="O148" s="481"/>
      <c r="P148" s="481"/>
      <c r="Q148" s="482"/>
    </row>
    <row r="149" spans="1:17" s="11" customFormat="1" ht="12.75" customHeight="1">
      <c r="A149" s="176" t="str">
        <f>A47</f>
        <v>3</v>
      </c>
      <c r="B149" s="16" t="str">
        <f>B47</f>
        <v>電気設備工事</v>
      </c>
      <c r="C149" s="16"/>
      <c r="D149" s="168"/>
      <c r="E149" s="15"/>
      <c r="F149" s="101"/>
      <c r="G149" s="101"/>
      <c r="H149" s="478"/>
      <c r="I149" s="476"/>
      <c r="J149" s="476"/>
      <c r="K149" s="476"/>
      <c r="L149" s="476"/>
      <c r="M149" s="476"/>
      <c r="N149" s="476"/>
      <c r="O149" s="476"/>
      <c r="P149" s="476"/>
      <c r="Q149" s="477"/>
    </row>
    <row r="150" spans="1:17" s="11" customFormat="1" ht="12.75" customHeight="1">
      <c r="A150" s="231"/>
      <c r="B150" s="22"/>
      <c r="C150" s="27"/>
      <c r="D150" s="170"/>
      <c r="E150" s="22"/>
      <c r="F150" s="104"/>
      <c r="G150" s="171"/>
      <c r="H150" s="490"/>
      <c r="I150" s="491"/>
      <c r="J150" s="491"/>
      <c r="K150" s="634"/>
      <c r="L150" s="634"/>
      <c r="M150" s="634"/>
      <c r="N150" s="491"/>
      <c r="O150" s="491"/>
      <c r="P150" s="491"/>
      <c r="Q150" s="492"/>
    </row>
    <row r="151" spans="1:17" s="11" customFormat="1" ht="12.75" customHeight="1">
      <c r="A151" s="232"/>
      <c r="B151" s="190" t="s">
        <v>114</v>
      </c>
      <c r="C151" s="16" t="s">
        <v>476</v>
      </c>
      <c r="D151" s="168">
        <v>20</v>
      </c>
      <c r="E151" s="15" t="s">
        <v>27</v>
      </c>
      <c r="F151" s="101"/>
      <c r="G151" s="101"/>
      <c r="H151" s="632"/>
      <c r="I151" s="633"/>
      <c r="J151" s="633"/>
      <c r="K151" s="497"/>
      <c r="L151" s="633"/>
      <c r="M151" s="633"/>
      <c r="N151" s="633"/>
      <c r="O151" s="497"/>
      <c r="P151" s="494"/>
      <c r="Q151" s="495"/>
    </row>
    <row r="152" spans="1:17" s="11" customFormat="1" ht="12.75" customHeight="1">
      <c r="A152" s="231"/>
      <c r="B152" s="25"/>
      <c r="C152" s="26"/>
      <c r="D152" s="202"/>
      <c r="E152" s="25"/>
      <c r="F152" s="171"/>
      <c r="G152" s="193"/>
      <c r="H152" s="508"/>
      <c r="I152" s="509"/>
      <c r="J152" s="509"/>
      <c r="K152" s="634"/>
      <c r="L152" s="634"/>
      <c r="M152" s="634"/>
      <c r="N152" s="491"/>
      <c r="O152" s="491"/>
      <c r="P152" s="491"/>
      <c r="Q152" s="492"/>
    </row>
    <row r="153" spans="1:17" s="11" customFormat="1" ht="12.75" customHeight="1">
      <c r="A153" s="232"/>
      <c r="B153" s="190" t="s">
        <v>114</v>
      </c>
      <c r="C153" s="16" t="s">
        <v>477</v>
      </c>
      <c r="D153" s="168">
        <v>21</v>
      </c>
      <c r="E153" s="15" t="s">
        <v>478</v>
      </c>
      <c r="F153" s="101"/>
      <c r="G153" s="101"/>
      <c r="H153" s="632"/>
      <c r="I153" s="633"/>
      <c r="J153" s="633"/>
      <c r="K153" s="497"/>
      <c r="L153" s="633"/>
      <c r="M153" s="633"/>
      <c r="N153" s="633"/>
      <c r="O153" s="497"/>
      <c r="P153" s="494"/>
      <c r="Q153" s="495"/>
    </row>
    <row r="154" spans="1:17" s="11" customFormat="1" ht="12.75" customHeight="1">
      <c r="A154" s="231"/>
      <c r="B154" s="22"/>
      <c r="C154" s="23"/>
      <c r="D154" s="170"/>
      <c r="E154" s="22"/>
      <c r="F154" s="104"/>
      <c r="G154" s="193"/>
      <c r="H154" s="496"/>
      <c r="I154" s="491"/>
      <c r="J154" s="491"/>
      <c r="K154" s="634"/>
      <c r="L154" s="634"/>
      <c r="M154" s="634"/>
      <c r="N154" s="491"/>
      <c r="O154" s="491"/>
      <c r="P154" s="491"/>
      <c r="Q154" s="492"/>
    </row>
    <row r="155" spans="1:17" s="11" customFormat="1" ht="12.75" customHeight="1">
      <c r="A155" s="232"/>
      <c r="B155" s="190" t="s">
        <v>479</v>
      </c>
      <c r="C155" s="16" t="s">
        <v>480</v>
      </c>
      <c r="D155" s="168">
        <v>21</v>
      </c>
      <c r="E155" s="15" t="s">
        <v>481</v>
      </c>
      <c r="F155" s="101"/>
      <c r="G155" s="101"/>
      <c r="H155" s="493"/>
      <c r="I155" s="494"/>
      <c r="J155" s="494"/>
      <c r="K155" s="494"/>
      <c r="L155" s="494"/>
      <c r="M155" s="494"/>
      <c r="N155" s="494"/>
      <c r="O155" s="494"/>
      <c r="P155" s="494"/>
      <c r="Q155" s="495"/>
    </row>
    <row r="156" spans="1:17" s="11" customFormat="1" ht="12.75" customHeight="1">
      <c r="A156" s="231"/>
      <c r="B156" s="22"/>
      <c r="C156" s="23"/>
      <c r="D156" s="170"/>
      <c r="E156" s="25"/>
      <c r="F156" s="104"/>
      <c r="G156" s="171"/>
      <c r="H156" s="496"/>
      <c r="I156" s="491"/>
      <c r="J156" s="491"/>
      <c r="K156" s="634"/>
      <c r="L156" s="634"/>
      <c r="M156" s="634"/>
      <c r="N156" s="491"/>
      <c r="O156" s="491"/>
      <c r="P156" s="491"/>
      <c r="Q156" s="492"/>
    </row>
    <row r="157" spans="1:17" s="11" customFormat="1" ht="12.75" customHeight="1">
      <c r="A157" s="232"/>
      <c r="B157" s="190" t="s">
        <v>479</v>
      </c>
      <c r="C157" s="16" t="s">
        <v>495</v>
      </c>
      <c r="D157" s="168">
        <v>40</v>
      </c>
      <c r="E157" s="15" t="s">
        <v>481</v>
      </c>
      <c r="F157" s="101"/>
      <c r="G157" s="101"/>
      <c r="H157" s="493"/>
      <c r="I157" s="494"/>
      <c r="J157" s="494"/>
      <c r="K157" s="494"/>
      <c r="L157" s="494"/>
      <c r="M157" s="494"/>
      <c r="N157" s="494"/>
      <c r="O157" s="494"/>
      <c r="P157" s="494"/>
      <c r="Q157" s="495"/>
    </row>
    <row r="158" spans="1:17" s="11" customFormat="1" ht="12.75" customHeight="1">
      <c r="A158" s="231"/>
      <c r="B158" s="22"/>
      <c r="C158" s="23"/>
      <c r="D158" s="170"/>
      <c r="E158" s="25"/>
      <c r="F158" s="104"/>
      <c r="G158" s="171"/>
      <c r="H158" s="496"/>
      <c r="I158" s="506"/>
      <c r="J158" s="506"/>
      <c r="K158" s="634"/>
      <c r="L158" s="634"/>
      <c r="M158" s="634"/>
      <c r="N158" s="506"/>
      <c r="O158" s="506"/>
      <c r="P158" s="491"/>
      <c r="Q158" s="492"/>
    </row>
    <row r="159" spans="1:17" s="11" customFormat="1" ht="12.75" customHeight="1">
      <c r="A159" s="233"/>
      <c r="B159" s="190" t="s">
        <v>509</v>
      </c>
      <c r="C159" s="16" t="s">
        <v>510</v>
      </c>
      <c r="D159" s="168">
        <v>24</v>
      </c>
      <c r="E159" s="15" t="s">
        <v>511</v>
      </c>
      <c r="F159" s="101"/>
      <c r="G159" s="101"/>
      <c r="H159" s="493"/>
      <c r="I159" s="505"/>
      <c r="J159" s="505"/>
      <c r="K159" s="505"/>
      <c r="L159" s="505"/>
      <c r="M159" s="505"/>
      <c r="N159" s="505"/>
      <c r="O159" s="505"/>
      <c r="P159" s="494"/>
      <c r="Q159" s="495"/>
    </row>
    <row r="160" spans="1:17" s="11" customFormat="1" ht="12.75" customHeight="1">
      <c r="A160" s="231"/>
      <c r="B160" s="22"/>
      <c r="C160" s="23"/>
      <c r="D160" s="170"/>
      <c r="E160" s="25"/>
      <c r="F160" s="104"/>
      <c r="G160" s="171"/>
      <c r="H160" s="496"/>
      <c r="I160" s="506"/>
      <c r="J160" s="506"/>
      <c r="K160" s="634"/>
      <c r="L160" s="634"/>
      <c r="M160" s="634"/>
      <c r="N160" s="506"/>
      <c r="O160" s="506"/>
      <c r="P160" s="491"/>
      <c r="Q160" s="492"/>
    </row>
    <row r="161" spans="1:17" s="11" customFormat="1" ht="12.75" customHeight="1">
      <c r="A161" s="233"/>
      <c r="B161" s="190" t="s">
        <v>277</v>
      </c>
      <c r="C161" s="16" t="s">
        <v>500</v>
      </c>
      <c r="D161" s="168">
        <v>20</v>
      </c>
      <c r="E161" s="15" t="s">
        <v>499</v>
      </c>
      <c r="F161" s="101"/>
      <c r="G161" s="101"/>
      <c r="H161" s="493"/>
      <c r="I161" s="519"/>
      <c r="J161" s="519"/>
      <c r="K161" s="519"/>
      <c r="L161" s="519"/>
      <c r="M161" s="519"/>
      <c r="N161" s="519"/>
      <c r="O161" s="505"/>
      <c r="P161" s="494"/>
      <c r="Q161" s="495"/>
    </row>
    <row r="162" spans="1:17" s="11" customFormat="1" ht="12.75" customHeight="1">
      <c r="A162" s="231"/>
      <c r="B162" s="22"/>
      <c r="C162" s="23"/>
      <c r="D162" s="170"/>
      <c r="E162" s="22"/>
      <c r="F162" s="104"/>
      <c r="G162" s="171"/>
      <c r="H162" s="496"/>
      <c r="I162" s="506"/>
      <c r="J162" s="506"/>
      <c r="K162" s="634"/>
      <c r="L162" s="634"/>
      <c r="M162" s="634"/>
      <c r="N162" s="506"/>
      <c r="O162" s="506"/>
      <c r="P162" s="491"/>
      <c r="Q162" s="492"/>
    </row>
    <row r="163" spans="1:17" s="11" customFormat="1" ht="12.75" customHeight="1">
      <c r="A163" s="233"/>
      <c r="B163" s="190" t="s">
        <v>277</v>
      </c>
      <c r="C163" s="16" t="s">
        <v>501</v>
      </c>
      <c r="D163" s="168">
        <v>7</v>
      </c>
      <c r="E163" s="15" t="s">
        <v>481</v>
      </c>
      <c r="F163" s="101"/>
      <c r="G163" s="101"/>
      <c r="H163" s="493"/>
      <c r="I163" s="519"/>
      <c r="J163" s="519"/>
      <c r="K163" s="519"/>
      <c r="L163" s="519"/>
      <c r="M163" s="519"/>
      <c r="N163" s="519"/>
      <c r="O163" s="505"/>
      <c r="P163" s="494"/>
      <c r="Q163" s="495"/>
    </row>
    <row r="164" spans="1:17" s="11" customFormat="1" ht="12.75" customHeight="1">
      <c r="A164" s="231"/>
      <c r="B164" s="22"/>
      <c r="C164" s="23"/>
      <c r="D164" s="170"/>
      <c r="E164" s="22"/>
      <c r="F164" s="104"/>
      <c r="G164" s="193"/>
      <c r="H164" s="496"/>
      <c r="I164" s="506"/>
      <c r="J164" s="506"/>
      <c r="K164" s="634"/>
      <c r="L164" s="634"/>
      <c r="M164" s="634"/>
      <c r="N164" s="506"/>
      <c r="O164" s="506"/>
      <c r="P164" s="491"/>
      <c r="Q164" s="492"/>
    </row>
    <row r="165" spans="1:17" s="11" customFormat="1" ht="12.75" customHeight="1">
      <c r="A165" s="232"/>
      <c r="B165" s="16" t="s">
        <v>482</v>
      </c>
      <c r="C165" s="16" t="s">
        <v>494</v>
      </c>
      <c r="D165" s="172">
        <v>2</v>
      </c>
      <c r="E165" s="15" t="s">
        <v>143</v>
      </c>
      <c r="F165" s="101"/>
      <c r="G165" s="101"/>
      <c r="H165" s="493"/>
      <c r="I165" s="519"/>
      <c r="J165" s="519"/>
      <c r="K165" s="519"/>
      <c r="L165" s="519"/>
      <c r="M165" s="519"/>
      <c r="N165" s="519"/>
      <c r="O165" s="505"/>
      <c r="P165" s="494"/>
      <c r="Q165" s="495"/>
    </row>
    <row r="166" spans="1:17" s="11" customFormat="1" ht="12.75" customHeight="1">
      <c r="A166" s="231"/>
      <c r="B166" s="22"/>
      <c r="C166" s="27"/>
      <c r="D166" s="173"/>
      <c r="E166" s="22"/>
      <c r="F166" s="104"/>
      <c r="G166" s="193"/>
      <c r="H166" s="496"/>
      <c r="I166" s="506"/>
      <c r="J166" s="506"/>
      <c r="K166" s="634"/>
      <c r="L166" s="634"/>
      <c r="M166" s="634"/>
      <c r="N166" s="506"/>
      <c r="O166" s="506"/>
      <c r="P166" s="471"/>
      <c r="Q166" s="472"/>
    </row>
    <row r="167" spans="1:17" s="11" customFormat="1" ht="12.75" customHeight="1">
      <c r="A167" s="232"/>
      <c r="B167" s="16" t="s">
        <v>482</v>
      </c>
      <c r="C167" s="16" t="s">
        <v>493</v>
      </c>
      <c r="D167" s="172">
        <v>1</v>
      </c>
      <c r="E167" s="15" t="s">
        <v>143</v>
      </c>
      <c r="F167" s="101"/>
      <c r="G167" s="192"/>
      <c r="H167" s="493"/>
      <c r="I167" s="519"/>
      <c r="J167" s="519"/>
      <c r="K167" s="519"/>
      <c r="L167" s="519"/>
      <c r="M167" s="519"/>
      <c r="N167" s="519"/>
      <c r="O167" s="505"/>
      <c r="P167" s="476"/>
      <c r="Q167" s="477"/>
    </row>
    <row r="168" spans="1:17" s="11" customFormat="1" ht="12.75" customHeight="1">
      <c r="A168" s="231"/>
      <c r="B168" s="22"/>
      <c r="C168" s="23"/>
      <c r="D168" s="173"/>
      <c r="E168" s="22"/>
      <c r="F168" s="104"/>
      <c r="G168" s="171"/>
      <c r="H168" s="496"/>
      <c r="I168" s="506"/>
      <c r="J168" s="506"/>
      <c r="K168" s="634"/>
      <c r="L168" s="634"/>
      <c r="M168" s="634"/>
      <c r="N168" s="506"/>
      <c r="O168" s="498"/>
      <c r="P168" s="471"/>
      <c r="Q168" s="472"/>
    </row>
    <row r="169" spans="1:17" s="11" customFormat="1" ht="12.75" customHeight="1">
      <c r="A169" s="232"/>
      <c r="B169" s="16" t="s">
        <v>483</v>
      </c>
      <c r="C169" s="16" t="s">
        <v>485</v>
      </c>
      <c r="D169" s="172">
        <v>3</v>
      </c>
      <c r="E169" s="15" t="s">
        <v>26</v>
      </c>
      <c r="F169" s="101"/>
      <c r="G169" s="101"/>
      <c r="H169" s="493"/>
      <c r="I169" s="519"/>
      <c r="J169" s="519"/>
      <c r="K169" s="519"/>
      <c r="L169" s="519"/>
      <c r="M169" s="519"/>
      <c r="N169" s="519"/>
      <c r="O169" s="500"/>
      <c r="P169" s="476"/>
      <c r="Q169" s="477"/>
    </row>
    <row r="170" spans="1:17" s="11" customFormat="1" ht="12.75" customHeight="1">
      <c r="A170" s="231"/>
      <c r="B170" s="22"/>
      <c r="C170" s="23"/>
      <c r="D170" s="170"/>
      <c r="E170" s="22"/>
      <c r="F170" s="104"/>
      <c r="G170" s="171"/>
      <c r="H170" s="510"/>
      <c r="I170" s="511"/>
      <c r="J170" s="511"/>
      <c r="K170" s="634"/>
      <c r="L170" s="634"/>
      <c r="M170" s="634"/>
      <c r="N170" s="511"/>
      <c r="O170" s="498"/>
      <c r="P170" s="471"/>
      <c r="Q170" s="472"/>
    </row>
    <row r="171" spans="1:17" s="11" customFormat="1" ht="12.75" customHeight="1">
      <c r="A171" s="232"/>
      <c r="B171" s="16" t="s">
        <v>484</v>
      </c>
      <c r="C171" s="16" t="s">
        <v>491</v>
      </c>
      <c r="D171" s="172">
        <v>1</v>
      </c>
      <c r="E171" s="15" t="s">
        <v>26</v>
      </c>
      <c r="F171" s="101"/>
      <c r="G171" s="192"/>
      <c r="H171" s="512"/>
      <c r="I171" s="513"/>
      <c r="J171" s="513"/>
      <c r="K171" s="513"/>
      <c r="L171" s="513"/>
      <c r="M171" s="513"/>
      <c r="N171" s="513"/>
      <c r="O171" s="500"/>
      <c r="P171" s="476"/>
      <c r="Q171" s="477"/>
    </row>
    <row r="172" spans="1:17" s="11" customFormat="1" ht="12.75" customHeight="1">
      <c r="A172" s="231"/>
      <c r="B172" s="22"/>
      <c r="C172" s="355"/>
      <c r="D172" s="170"/>
      <c r="E172" s="22"/>
      <c r="F172" s="104"/>
      <c r="G172" s="171"/>
      <c r="H172" s="510"/>
      <c r="I172" s="511"/>
      <c r="J172" s="511"/>
      <c r="K172" s="634"/>
      <c r="L172" s="634"/>
      <c r="M172" s="634"/>
      <c r="N172" s="511"/>
      <c r="O172" s="504"/>
      <c r="P172" s="471"/>
      <c r="Q172" s="472"/>
    </row>
    <row r="173" spans="1:17" s="11" customFormat="1" ht="12.75" customHeight="1">
      <c r="A173" s="232"/>
      <c r="B173" s="16" t="s">
        <v>496</v>
      </c>
      <c r="C173" s="16" t="s">
        <v>278</v>
      </c>
      <c r="D173" s="168">
        <v>4</v>
      </c>
      <c r="E173" s="15" t="s">
        <v>481</v>
      </c>
      <c r="F173" s="101"/>
      <c r="G173" s="101"/>
      <c r="H173" s="512"/>
      <c r="I173" s="513"/>
      <c r="J173" s="513"/>
      <c r="K173" s="513"/>
      <c r="L173" s="513"/>
      <c r="M173" s="513"/>
      <c r="N173" s="513"/>
      <c r="O173" s="500"/>
      <c r="P173" s="476"/>
      <c r="Q173" s="477"/>
    </row>
    <row r="174" spans="1:17" s="11" customFormat="1" ht="12.75" customHeight="1">
      <c r="A174" s="231"/>
      <c r="B174" s="139"/>
      <c r="C174" s="120"/>
      <c r="D174" s="199"/>
      <c r="E174" s="25"/>
      <c r="F174" s="123"/>
      <c r="G174" s="171"/>
      <c r="H174" s="517"/>
      <c r="I174" s="518"/>
      <c r="J174" s="518"/>
      <c r="K174" s="634"/>
      <c r="L174" s="634"/>
      <c r="M174" s="634"/>
      <c r="N174" s="518"/>
      <c r="O174" s="498"/>
      <c r="P174" s="498"/>
      <c r="Q174" s="503"/>
    </row>
    <row r="175" spans="1:17" s="11" customFormat="1" ht="12.75" customHeight="1">
      <c r="A175" s="233"/>
      <c r="B175" s="16" t="s">
        <v>498</v>
      </c>
      <c r="C175" s="16" t="s">
        <v>497</v>
      </c>
      <c r="D175" s="172">
        <v>2</v>
      </c>
      <c r="E175" s="15" t="s">
        <v>26</v>
      </c>
      <c r="F175" s="101"/>
      <c r="G175" s="101"/>
      <c r="H175" s="512"/>
      <c r="I175" s="513"/>
      <c r="J175" s="513"/>
      <c r="K175" s="513"/>
      <c r="L175" s="513"/>
      <c r="M175" s="513"/>
      <c r="N175" s="513"/>
      <c r="O175" s="500"/>
      <c r="P175" s="500"/>
      <c r="Q175" s="502"/>
    </row>
    <row r="176" spans="1:17" s="11" customFormat="1" ht="12.75" customHeight="1">
      <c r="A176" s="231"/>
      <c r="B176" s="22"/>
      <c r="C176" s="355" t="s">
        <v>487</v>
      </c>
      <c r="D176" s="170"/>
      <c r="E176" s="22"/>
      <c r="F176" s="104"/>
      <c r="G176" s="171"/>
      <c r="H176" s="510"/>
      <c r="I176" s="511"/>
      <c r="J176" s="511"/>
      <c r="K176" s="634"/>
      <c r="L176" s="634"/>
      <c r="M176" s="634"/>
      <c r="N176" s="511"/>
      <c r="O176" s="504"/>
      <c r="P176" s="498"/>
      <c r="Q176" s="503"/>
    </row>
    <row r="177" spans="1:17" s="11" customFormat="1" ht="12.75" customHeight="1">
      <c r="A177" s="233"/>
      <c r="B177" s="16" t="s">
        <v>486</v>
      </c>
      <c r="C177" s="16" t="s">
        <v>488</v>
      </c>
      <c r="D177" s="172">
        <v>1</v>
      </c>
      <c r="E177" s="15" t="s">
        <v>116</v>
      </c>
      <c r="F177" s="101"/>
      <c r="G177" s="236"/>
      <c r="H177" s="512"/>
      <c r="I177" s="513"/>
      <c r="J177" s="513"/>
      <c r="K177" s="513"/>
      <c r="L177" s="513"/>
      <c r="M177" s="513"/>
      <c r="N177" s="513"/>
      <c r="O177" s="500"/>
      <c r="P177" s="500"/>
      <c r="Q177" s="502"/>
    </row>
    <row r="178" spans="1:17" s="11" customFormat="1" ht="12.75" customHeight="1">
      <c r="A178" s="231"/>
      <c r="B178" s="139"/>
      <c r="C178" s="120"/>
      <c r="D178" s="199"/>
      <c r="E178" s="25"/>
      <c r="F178" s="123"/>
      <c r="G178" s="171"/>
      <c r="H178" s="517"/>
      <c r="I178" s="518"/>
      <c r="J178" s="518"/>
      <c r="K178" s="634"/>
      <c r="L178" s="634"/>
      <c r="M178" s="634"/>
      <c r="N178" s="518"/>
      <c r="O178" s="498"/>
      <c r="P178" s="498"/>
      <c r="Q178" s="488"/>
    </row>
    <row r="179" spans="1:17" s="11" customFormat="1" ht="12.75" customHeight="1">
      <c r="A179" s="233"/>
      <c r="B179" s="16" t="s">
        <v>489</v>
      </c>
      <c r="C179" s="16" t="s">
        <v>490</v>
      </c>
      <c r="D179" s="172">
        <v>1</v>
      </c>
      <c r="E179" s="15" t="s">
        <v>17</v>
      </c>
      <c r="F179" s="101"/>
      <c r="G179" s="101"/>
      <c r="H179" s="512"/>
      <c r="I179" s="513"/>
      <c r="J179" s="513"/>
      <c r="K179" s="513"/>
      <c r="L179" s="513"/>
      <c r="M179" s="513"/>
      <c r="N179" s="513"/>
      <c r="O179" s="500"/>
      <c r="P179" s="500"/>
      <c r="Q179" s="489"/>
    </row>
    <row r="180" spans="1:17" s="11" customFormat="1" ht="12.75" customHeight="1">
      <c r="A180" s="231"/>
      <c r="B180" s="22"/>
      <c r="C180" s="27"/>
      <c r="D180" s="173"/>
      <c r="E180" s="22"/>
      <c r="F180" s="104"/>
      <c r="G180" s="171"/>
      <c r="H180" s="510"/>
      <c r="I180" s="511"/>
      <c r="J180" s="511"/>
      <c r="K180" s="634"/>
      <c r="L180" s="634"/>
      <c r="M180" s="634"/>
      <c r="N180" s="511"/>
      <c r="O180" s="471"/>
      <c r="P180" s="471"/>
      <c r="Q180" s="472"/>
    </row>
    <row r="181" spans="1:17" s="11" customFormat="1" ht="12.75" customHeight="1">
      <c r="A181" s="233"/>
      <c r="B181" s="190" t="s">
        <v>354</v>
      </c>
      <c r="C181" s="16" t="s">
        <v>492</v>
      </c>
      <c r="D181" s="172">
        <v>3</v>
      </c>
      <c r="E181" s="15" t="s">
        <v>143</v>
      </c>
      <c r="F181" s="101"/>
      <c r="G181" s="101"/>
      <c r="H181" s="512"/>
      <c r="I181" s="513"/>
      <c r="J181" s="513"/>
      <c r="K181" s="513"/>
      <c r="L181" s="513"/>
      <c r="M181" s="513"/>
      <c r="N181" s="513"/>
      <c r="O181" s="476"/>
      <c r="P181" s="476"/>
      <c r="Q181" s="477"/>
    </row>
    <row r="182" spans="1:17" s="11" customFormat="1" ht="12.75" customHeight="1">
      <c r="A182" s="231"/>
      <c r="B182" s="22"/>
      <c r="C182" s="23"/>
      <c r="D182" s="170"/>
      <c r="E182" s="22"/>
      <c r="F182" s="104"/>
      <c r="G182" s="171"/>
      <c r="H182" s="470"/>
      <c r="I182" s="471"/>
      <c r="J182" s="471"/>
      <c r="K182" s="471"/>
      <c r="L182" s="471"/>
      <c r="M182" s="471"/>
      <c r="N182" s="471"/>
      <c r="O182" s="471"/>
      <c r="P182" s="471"/>
      <c r="Q182" s="472"/>
    </row>
    <row r="183" spans="1:17" s="11" customFormat="1" ht="12.75" customHeight="1">
      <c r="A183" s="234"/>
      <c r="B183" s="520" t="s">
        <v>463</v>
      </c>
      <c r="C183" s="18"/>
      <c r="D183" s="178"/>
      <c r="E183" s="520"/>
      <c r="F183" s="179"/>
      <c r="G183" s="179"/>
      <c r="H183" s="514"/>
      <c r="I183" s="515"/>
      <c r="J183" s="515"/>
      <c r="K183" s="515"/>
      <c r="L183" s="515"/>
      <c r="M183" s="515"/>
      <c r="N183" s="515"/>
      <c r="O183" s="515"/>
      <c r="P183" s="515"/>
      <c r="Q183" s="516"/>
    </row>
  </sheetData>
  <protectedRanges>
    <protectedRange sqref="A1:Q9 A10:A11 H10:Q11 A12:Q75" name="範囲1_1_2"/>
    <protectedRange sqref="F10:G11" name="範囲1_1_1_2"/>
    <protectedRange sqref="B10:E11" name="範囲1_1_1_1_2"/>
    <protectedRange sqref="H182:J182 H166:M166 H164:M164 A78:F83 H162:M162 H160:M160 A96:G97 A98:Q111 H128:Q135 H152 O90:Q97 O78:Q87 A84:G85 A86:F95 H88:Q89 B114:Q121 B124:F125 N126:Q127 G122:Q123 H158:M158 H156:M156 H154:M154 J152:M152 A113:B113 H136:J136 G128:G133 G135 G137 D129:E129 D131:E131 D133:E133 D135:E135 D137:E137 D139:E139 D143 H138:J138 H140:J140 H150:M150 G124:M127 H180:M180 H178:M178 K176:M176 H174:M174 K172:M172 K170:M170 A76:Q77 K168:M168" name="範囲1_1_2_2"/>
    <protectedRange sqref="B122:F123 B126:F127" name="範囲1_1_2_2_1"/>
  </protectedRanges>
  <mergeCells count="98">
    <mergeCell ref="K126:M126"/>
    <mergeCell ref="K172:M172"/>
    <mergeCell ref="K178:M178"/>
    <mergeCell ref="K174:M174"/>
    <mergeCell ref="K176:M176"/>
    <mergeCell ref="K170:M170"/>
    <mergeCell ref="K168:M168"/>
    <mergeCell ref="K166:M166"/>
    <mergeCell ref="K164:M164"/>
    <mergeCell ref="K162:M162"/>
    <mergeCell ref="K160:M160"/>
    <mergeCell ref="K158:M158"/>
    <mergeCell ref="K156:M156"/>
    <mergeCell ref="K154:M154"/>
    <mergeCell ref="K152:M152"/>
    <mergeCell ref="K150:M150"/>
    <mergeCell ref="M92:N92"/>
    <mergeCell ref="H88:J88"/>
    <mergeCell ref="K88:M88"/>
    <mergeCell ref="H120:J120"/>
    <mergeCell ref="H122:J122"/>
    <mergeCell ref="M103:N103"/>
    <mergeCell ref="H93:K93"/>
    <mergeCell ref="M93:N93"/>
    <mergeCell ref="H94:K94"/>
    <mergeCell ref="H97:K97"/>
    <mergeCell ref="M97:N97"/>
    <mergeCell ref="H99:K99"/>
    <mergeCell ref="M99:N99"/>
    <mergeCell ref="H101:K101"/>
    <mergeCell ref="K114:M114"/>
    <mergeCell ref="K122:M122"/>
    <mergeCell ref="K120:M120"/>
    <mergeCell ref="H124:J124"/>
    <mergeCell ref="K124:M124"/>
    <mergeCell ref="H78:K78"/>
    <mergeCell ref="M79:N79"/>
    <mergeCell ref="M78:N78"/>
    <mergeCell ref="H79:K79"/>
    <mergeCell ref="H80:K80"/>
    <mergeCell ref="M80:N80"/>
    <mergeCell ref="H81:K81"/>
    <mergeCell ref="M81:N81"/>
    <mergeCell ref="H82:K82"/>
    <mergeCell ref="M82:N82"/>
    <mergeCell ref="H83:K83"/>
    <mergeCell ref="M83:N83"/>
    <mergeCell ref="M94:N94"/>
    <mergeCell ref="H95:K95"/>
    <mergeCell ref="M95:N95"/>
    <mergeCell ref="H96:K96"/>
    <mergeCell ref="M96:N96"/>
    <mergeCell ref="H84:K84"/>
    <mergeCell ref="M84:N84"/>
    <mergeCell ref="H85:K85"/>
    <mergeCell ref="M85:N85"/>
    <mergeCell ref="H86:K86"/>
    <mergeCell ref="M86:N86"/>
    <mergeCell ref="H87:K87"/>
    <mergeCell ref="M87:N87"/>
    <mergeCell ref="H89:K89"/>
    <mergeCell ref="M89:N89"/>
    <mergeCell ref="H90:K90"/>
    <mergeCell ref="M90:N90"/>
    <mergeCell ref="H100:J100"/>
    <mergeCell ref="K100:M100"/>
    <mergeCell ref="H98:J98"/>
    <mergeCell ref="K98:M98"/>
    <mergeCell ref="H103:K103"/>
    <mergeCell ref="M101:N101"/>
    <mergeCell ref="H102:K102"/>
    <mergeCell ref="M102:N102"/>
    <mergeCell ref="A2:A3"/>
    <mergeCell ref="B2:B3"/>
    <mergeCell ref="C2:C3"/>
    <mergeCell ref="D2:D3"/>
    <mergeCell ref="E2:E3"/>
    <mergeCell ref="B1:D1"/>
    <mergeCell ref="P18:Q18"/>
    <mergeCell ref="F2:F3"/>
    <mergeCell ref="G2:G3"/>
    <mergeCell ref="H2:Q3"/>
    <mergeCell ref="H153:J153"/>
    <mergeCell ref="L153:N153"/>
    <mergeCell ref="K180:M180"/>
    <mergeCell ref="H126:J126"/>
    <mergeCell ref="H5:L5"/>
    <mergeCell ref="N5:Q5"/>
    <mergeCell ref="H151:J151"/>
    <mergeCell ref="L151:N151"/>
    <mergeCell ref="H91:K91"/>
    <mergeCell ref="M91:N91"/>
    <mergeCell ref="H92:K92"/>
    <mergeCell ref="K116:M116"/>
    <mergeCell ref="K118:M118"/>
    <mergeCell ref="K104:M104"/>
    <mergeCell ref="H105:K105"/>
    <mergeCell ref="M105:N105"/>
  </mergeCells>
  <phoneticPr fontId="2"/>
  <dataValidations count="2">
    <dataValidation type="list" imeMode="on" allowBlank="1" showInputMessage="1" showErrorMessage="1" sqref="E122:E123 E126:E127">
      <formula1>単位</formula1>
    </dataValidation>
    <dataValidation imeMode="on" allowBlank="1" showInputMessage="1" showErrorMessage="1" sqref="F122:F123 B122:D123 F126:F127 B126:D127"/>
  </dataValidations>
  <printOptions horizontalCentered="1" verticalCentered="1"/>
  <pageMargins left="0.39370078740157483" right="0.39370078740157483" top="0.98425196850393704" bottom="0.19685039370078741" header="1.0236220472440944" footer="0.19685039370078741"/>
  <pageSetup paperSize="9" orientation="landscape" useFirstPageNumber="1" r:id="rId1"/>
  <headerFooter alignWithMargins="0">
    <oddHeader>&amp;R&amp;"ＭＳ 明朝,標準"&amp;10№　　　　　&amp;P&amp;U　　　</oddHeader>
    <oddFooter>&amp;R&amp;16伊　賀　市　　　　　</oddFooter>
  </headerFooter>
  <rowBreaks count="4" manualBreakCount="4">
    <brk id="39" max="16383" man="1"/>
    <brk id="75" max="16383" man="1"/>
    <brk id="111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B471"/>
  <sheetViews>
    <sheetView showGridLines="0" view="pageBreakPreview" topLeftCell="A334" zoomScaleNormal="100" zoomScaleSheetLayoutView="100" workbookViewId="0">
      <selection activeCell="G335" sqref="G335"/>
    </sheetView>
  </sheetViews>
  <sheetFormatPr defaultRowHeight="12.75" customHeight="1"/>
  <cols>
    <col min="1" max="1" width="5.625" style="33" customWidth="1"/>
    <col min="2" max="2" width="22.5" style="33" customWidth="1"/>
    <col min="3" max="3" width="33.625" style="78" customWidth="1"/>
    <col min="4" max="4" width="15.625" style="34" customWidth="1"/>
    <col min="5" max="5" width="5.625" style="33" customWidth="1"/>
    <col min="6" max="6" width="15.625" style="35" customWidth="1"/>
    <col min="7" max="7" width="17.5" style="35" customWidth="1"/>
    <col min="8" max="17" width="2.125" style="36" customWidth="1"/>
    <col min="18" max="18" width="2.375" style="37" customWidth="1"/>
    <col min="19" max="19" width="17.25" style="37" bestFit="1" customWidth="1"/>
    <col min="20" max="20" width="7.5" style="37" bestFit="1" customWidth="1"/>
    <col min="21" max="21" width="9.875" style="37" customWidth="1"/>
    <col min="22" max="22" width="7.625" style="37" customWidth="1"/>
    <col min="23" max="23" width="17.25" style="37" bestFit="1" customWidth="1"/>
    <col min="24" max="25" width="9" style="37"/>
    <col min="26" max="26" width="10.875" style="37" customWidth="1"/>
    <col min="27" max="16384" width="9" style="37"/>
  </cols>
  <sheetData>
    <row r="1" spans="1:28" ht="12.75" customHeight="1">
      <c r="A1" s="19"/>
      <c r="B1" s="639" t="str">
        <f>表紙!B5</f>
        <v>霊峰中学校技術室空調設置工事</v>
      </c>
      <c r="C1" s="639"/>
      <c r="D1" s="639"/>
      <c r="E1" s="19"/>
      <c r="F1" s="90"/>
      <c r="G1" s="90"/>
      <c r="H1" s="91"/>
      <c r="I1" s="91"/>
      <c r="J1" s="91"/>
      <c r="K1" s="91"/>
      <c r="L1" s="91"/>
      <c r="M1" s="91"/>
      <c r="N1" s="91"/>
      <c r="O1" s="91"/>
      <c r="P1" s="91"/>
      <c r="Q1" s="91"/>
      <c r="R1" s="36"/>
    </row>
    <row r="2" spans="1:28" ht="12.75" customHeight="1">
      <c r="A2" s="650" t="s">
        <v>4</v>
      </c>
      <c r="B2" s="652" t="s">
        <v>0</v>
      </c>
      <c r="C2" s="652" t="s">
        <v>3</v>
      </c>
      <c r="D2" s="654" t="s">
        <v>1</v>
      </c>
      <c r="E2" s="652" t="s">
        <v>16</v>
      </c>
      <c r="F2" s="642" t="s">
        <v>89</v>
      </c>
      <c r="G2" s="642" t="s">
        <v>15</v>
      </c>
      <c r="H2" s="644" t="s">
        <v>2</v>
      </c>
      <c r="I2" s="645"/>
      <c r="J2" s="645"/>
      <c r="K2" s="645"/>
      <c r="L2" s="645"/>
      <c r="M2" s="645"/>
      <c r="N2" s="645"/>
      <c r="O2" s="645"/>
      <c r="P2" s="645"/>
      <c r="Q2" s="646"/>
      <c r="R2" s="38"/>
    </row>
    <row r="3" spans="1:28" ht="12.75" customHeight="1">
      <c r="A3" s="651"/>
      <c r="B3" s="653"/>
      <c r="C3" s="653"/>
      <c r="D3" s="655"/>
      <c r="E3" s="653"/>
      <c r="F3" s="643"/>
      <c r="G3" s="643"/>
      <c r="H3" s="647"/>
      <c r="I3" s="648"/>
      <c r="J3" s="648"/>
      <c r="K3" s="648"/>
      <c r="L3" s="648"/>
      <c r="M3" s="648"/>
      <c r="N3" s="648"/>
      <c r="O3" s="648"/>
      <c r="P3" s="648"/>
      <c r="Q3" s="649"/>
      <c r="R3" s="38"/>
    </row>
    <row r="4" spans="1:28" ht="12.75" customHeight="1" thickBot="1">
      <c r="A4" s="21"/>
      <c r="B4" s="22"/>
      <c r="C4" s="23"/>
      <c r="D4" s="92"/>
      <c r="E4" s="22"/>
      <c r="F4" s="93"/>
      <c r="G4" s="93"/>
      <c r="H4" s="94" t="s">
        <v>78</v>
      </c>
      <c r="I4" s="95"/>
      <c r="J4" s="95"/>
      <c r="K4" s="95"/>
      <c r="L4" s="95"/>
      <c r="M4" s="95"/>
      <c r="N4" s="95"/>
      <c r="O4" s="95"/>
      <c r="P4" s="95"/>
      <c r="Q4" s="96"/>
      <c r="R4" s="39"/>
      <c r="S4" s="37" t="s">
        <v>36</v>
      </c>
    </row>
    <row r="5" spans="1:28" ht="12.75" customHeight="1">
      <c r="A5" s="14" t="s">
        <v>90</v>
      </c>
      <c r="B5" s="16" t="s">
        <v>18</v>
      </c>
      <c r="C5" s="97" t="s">
        <v>76</v>
      </c>
      <c r="D5" s="98">
        <v>1</v>
      </c>
      <c r="E5" s="99" t="s">
        <v>17</v>
      </c>
      <c r="F5" s="100"/>
      <c r="G5" s="101">
        <f>H5-G441</f>
        <v>5774100</v>
      </c>
      <c r="H5" s="636">
        <f>G73</f>
        <v>5874100</v>
      </c>
      <c r="I5" s="637"/>
      <c r="J5" s="637"/>
      <c r="K5" s="637"/>
      <c r="L5" s="637"/>
      <c r="M5" s="102" t="s">
        <v>91</v>
      </c>
      <c r="N5" s="637">
        <f>G265</f>
        <v>100000</v>
      </c>
      <c r="O5" s="637"/>
      <c r="P5" s="637"/>
      <c r="Q5" s="638"/>
      <c r="R5" s="36"/>
      <c r="S5" s="40"/>
      <c r="V5" s="661" t="s">
        <v>67</v>
      </c>
      <c r="W5" s="662"/>
      <c r="X5" s="663"/>
      <c r="Z5" s="661" t="s">
        <v>65</v>
      </c>
      <c r="AA5" s="662"/>
      <c r="AB5" s="663"/>
    </row>
    <row r="6" spans="1:28" ht="12.75" customHeight="1">
      <c r="A6" s="21"/>
      <c r="B6" s="22"/>
      <c r="C6" s="23"/>
      <c r="D6" s="103"/>
      <c r="E6" s="22"/>
      <c r="F6" s="93"/>
      <c r="G6" s="104"/>
      <c r="H6" s="105"/>
      <c r="I6" s="106"/>
      <c r="J6" s="106"/>
      <c r="K6" s="107"/>
      <c r="L6" s="106"/>
      <c r="M6" s="106"/>
      <c r="N6" s="106"/>
      <c r="O6" s="107"/>
      <c r="P6" s="107"/>
      <c r="Q6" s="108"/>
      <c r="R6" s="41"/>
      <c r="S6" s="42" t="s">
        <v>17</v>
      </c>
      <c r="V6" s="43" t="s">
        <v>46</v>
      </c>
      <c r="W6" s="44"/>
      <c r="X6" s="45" t="s">
        <v>63</v>
      </c>
      <c r="Z6" s="46" t="s">
        <v>20</v>
      </c>
      <c r="AA6" s="47" t="s">
        <v>21</v>
      </c>
      <c r="AB6" s="48" t="s">
        <v>19</v>
      </c>
    </row>
    <row r="7" spans="1:28" ht="12.75" customHeight="1">
      <c r="A7" s="28"/>
      <c r="B7" s="15"/>
      <c r="C7" s="16"/>
      <c r="D7" s="109"/>
      <c r="E7" s="99"/>
      <c r="F7" s="100"/>
      <c r="G7" s="101"/>
      <c r="H7" s="110"/>
      <c r="I7" s="111"/>
      <c r="J7" s="111"/>
      <c r="K7" s="111"/>
      <c r="L7" s="111"/>
      <c r="M7" s="111"/>
      <c r="N7" s="111"/>
      <c r="O7" s="111"/>
      <c r="P7" s="111"/>
      <c r="Q7" s="112"/>
      <c r="R7" s="49"/>
      <c r="S7" s="42" t="s">
        <v>25</v>
      </c>
      <c r="V7" s="50" t="s">
        <v>49</v>
      </c>
      <c r="W7" s="51" t="e">
        <f t="shared" ref="W7:W14" si="0">X7/100</f>
        <v>#REF!</v>
      </c>
      <c r="X7" s="52" t="e">
        <f>#REF!</f>
        <v>#REF!</v>
      </c>
      <c r="Z7" s="53">
        <v>0</v>
      </c>
      <c r="AA7" s="54">
        <v>0.10390000000000001</v>
      </c>
      <c r="AB7" s="55">
        <v>7.0599999999999996E-2</v>
      </c>
    </row>
    <row r="8" spans="1:28" ht="12.75" customHeight="1">
      <c r="A8" s="21"/>
      <c r="B8" s="22"/>
      <c r="C8" s="23"/>
      <c r="D8" s="103"/>
      <c r="E8" s="22"/>
      <c r="F8" s="93"/>
      <c r="G8" s="104"/>
      <c r="H8" s="113" t="s">
        <v>77</v>
      </c>
      <c r="I8" s="95"/>
      <c r="J8" s="95"/>
      <c r="K8" s="95"/>
      <c r="L8" s="95"/>
      <c r="M8" s="95"/>
      <c r="N8" s="114"/>
      <c r="O8" s="114"/>
      <c r="P8" s="114"/>
      <c r="Q8" s="115"/>
      <c r="R8" s="56"/>
      <c r="S8" s="42" t="s">
        <v>26</v>
      </c>
      <c r="V8" s="57" t="s">
        <v>50</v>
      </c>
      <c r="W8" s="51" t="e">
        <f t="shared" si="0"/>
        <v>#REF!</v>
      </c>
      <c r="X8" s="58" t="e">
        <f>#REF!</f>
        <v>#REF!</v>
      </c>
      <c r="Z8" s="53">
        <v>1000000</v>
      </c>
      <c r="AA8" s="54">
        <v>0.10100000000000001</v>
      </c>
      <c r="AB8" s="55">
        <v>7.0300000000000001E-2</v>
      </c>
    </row>
    <row r="9" spans="1:28" ht="12.75" customHeight="1">
      <c r="A9" s="28" t="s">
        <v>92</v>
      </c>
      <c r="B9" s="16" t="s">
        <v>43</v>
      </c>
      <c r="C9" s="16" t="s">
        <v>73</v>
      </c>
      <c r="D9" s="98">
        <v>1</v>
      </c>
      <c r="E9" s="99" t="s">
        <v>17</v>
      </c>
      <c r="F9" s="100"/>
      <c r="G9" s="101" t="e">
        <f>#REF!+#REF!+#REF!+#REF!</f>
        <v>#REF!</v>
      </c>
      <c r="H9" s="116">
        <f>H5</f>
        <v>5874100</v>
      </c>
      <c r="I9" s="117"/>
      <c r="J9" s="117"/>
      <c r="K9" s="117"/>
      <c r="L9" s="117"/>
      <c r="M9" s="118"/>
      <c r="N9" s="118"/>
      <c r="O9" s="118"/>
      <c r="P9" s="118"/>
      <c r="Q9" s="119"/>
      <c r="R9" s="59"/>
      <c r="S9" s="42" t="s">
        <v>27</v>
      </c>
      <c r="V9" s="50" t="s">
        <v>51</v>
      </c>
      <c r="W9" s="51" t="e">
        <f t="shared" si="0"/>
        <v>#REF!</v>
      </c>
      <c r="X9" s="52" t="e">
        <f>#REF!</f>
        <v>#REF!</v>
      </c>
      <c r="Z9" s="53">
        <v>5000000</v>
      </c>
      <c r="AA9" s="54">
        <v>9.1999999999999998E-2</v>
      </c>
      <c r="AB9" s="55">
        <v>6.9099999999999995E-2</v>
      </c>
    </row>
    <row r="10" spans="1:28" ht="12.75" customHeight="1">
      <c r="A10" s="17"/>
      <c r="B10" s="120"/>
      <c r="C10" s="120"/>
      <c r="D10" s="121"/>
      <c r="E10" s="22"/>
      <c r="F10" s="122"/>
      <c r="G10" s="123"/>
      <c r="H10" s="105"/>
      <c r="I10" s="106"/>
      <c r="J10" s="124"/>
      <c r="K10" s="107"/>
      <c r="L10" s="106"/>
      <c r="M10" s="106"/>
      <c r="N10" s="106"/>
      <c r="O10" s="107"/>
      <c r="P10" s="107"/>
      <c r="Q10" s="108"/>
      <c r="R10" s="41"/>
      <c r="S10" s="42" t="s">
        <v>81</v>
      </c>
      <c r="V10" s="57" t="s">
        <v>52</v>
      </c>
      <c r="W10" s="51" t="e">
        <f t="shared" si="0"/>
        <v>#REF!</v>
      </c>
      <c r="X10" s="52" t="e">
        <f>#REF!</f>
        <v>#REF!</v>
      </c>
      <c r="Z10" s="53">
        <v>10000000</v>
      </c>
      <c r="AA10" s="54">
        <v>8.5800000000000001E-2</v>
      </c>
      <c r="AB10" s="55">
        <v>6.8099999999999994E-2</v>
      </c>
    </row>
    <row r="11" spans="1:28" ht="12.75" customHeight="1">
      <c r="A11" s="17"/>
      <c r="B11" s="120"/>
      <c r="C11" s="120"/>
      <c r="D11" s="125"/>
      <c r="E11" s="126"/>
      <c r="F11" s="122"/>
      <c r="G11" s="123"/>
      <c r="H11" s="110"/>
      <c r="I11" s="111"/>
      <c r="J11" s="111"/>
      <c r="K11" s="91"/>
      <c r="L11" s="111"/>
      <c r="M11" s="111"/>
      <c r="N11" s="111"/>
      <c r="O11" s="91"/>
      <c r="P11" s="91"/>
      <c r="Q11" s="127"/>
      <c r="R11" s="60"/>
      <c r="S11" s="42" t="s">
        <v>28</v>
      </c>
      <c r="V11" s="50" t="s">
        <v>53</v>
      </c>
      <c r="W11" s="51" t="e">
        <f t="shared" si="0"/>
        <v>#REF!</v>
      </c>
      <c r="X11" s="52" t="e">
        <f>#REF!</f>
        <v>#REF!</v>
      </c>
      <c r="Z11" s="53">
        <v>20000000</v>
      </c>
      <c r="AA11" s="54">
        <v>7.8100000000000003E-2</v>
      </c>
      <c r="AB11" s="55">
        <v>6.6699999999999995E-2</v>
      </c>
    </row>
    <row r="12" spans="1:28" ht="12.75" customHeight="1">
      <c r="A12" s="128"/>
      <c r="B12" s="27"/>
      <c r="C12" s="27"/>
      <c r="D12" s="129"/>
      <c r="E12" s="130"/>
      <c r="F12" s="131"/>
      <c r="G12" s="132"/>
      <c r="H12" s="133"/>
      <c r="I12" s="134"/>
      <c r="J12" s="134"/>
      <c r="K12" s="134"/>
      <c r="L12" s="134"/>
      <c r="M12" s="134"/>
      <c r="N12" s="134"/>
      <c r="O12" s="134"/>
      <c r="P12" s="134"/>
      <c r="Q12" s="135"/>
      <c r="R12" s="59"/>
      <c r="S12" s="42" t="s">
        <v>82</v>
      </c>
      <c r="V12" s="57" t="s">
        <v>54</v>
      </c>
      <c r="W12" s="51" t="e">
        <f t="shared" si="0"/>
        <v>#REF!</v>
      </c>
      <c r="X12" s="52" t="e">
        <f>#REF!</f>
        <v>#REF!</v>
      </c>
      <c r="Z12" s="53">
        <v>50000000</v>
      </c>
      <c r="AA12" s="54">
        <v>7.2800000000000004E-2</v>
      </c>
      <c r="AB12" s="55">
        <v>6.5600000000000006E-2</v>
      </c>
    </row>
    <row r="13" spans="1:28" ht="12.75" customHeight="1">
      <c r="A13" s="28"/>
      <c r="B13" s="16"/>
      <c r="C13" s="16"/>
      <c r="D13" s="109"/>
      <c r="E13" s="99"/>
      <c r="F13" s="100"/>
      <c r="G13" s="101"/>
      <c r="H13" s="136"/>
      <c r="I13" s="137"/>
      <c r="J13" s="137"/>
      <c r="K13" s="137"/>
      <c r="L13" s="137"/>
      <c r="M13" s="137"/>
      <c r="N13" s="137"/>
      <c r="O13" s="137"/>
      <c r="P13" s="137"/>
      <c r="Q13" s="138"/>
      <c r="R13" s="59"/>
      <c r="S13" s="42" t="s">
        <v>83</v>
      </c>
      <c r="V13" s="57" t="s">
        <v>55</v>
      </c>
      <c r="W13" s="51" t="e">
        <f t="shared" si="0"/>
        <v>#REF!</v>
      </c>
      <c r="X13" s="52" t="e">
        <f>#REF!</f>
        <v>#REF!</v>
      </c>
      <c r="Z13" s="53">
        <v>100000000</v>
      </c>
      <c r="AA13" s="54">
        <v>6.7900000000000002E-2</v>
      </c>
      <c r="AB13" s="55">
        <v>6.4399999999999999E-2</v>
      </c>
    </row>
    <row r="14" spans="1:28" ht="12.75" customHeight="1">
      <c r="A14" s="21"/>
      <c r="B14" s="22"/>
      <c r="C14" s="23"/>
      <c r="D14" s="103"/>
      <c r="E14" s="22"/>
      <c r="F14" s="93"/>
      <c r="G14" s="104"/>
      <c r="H14" s="105"/>
      <c r="I14" s="106"/>
      <c r="J14" s="106"/>
      <c r="K14" s="107"/>
      <c r="L14" s="106"/>
      <c r="M14" s="106"/>
      <c r="N14" s="106"/>
      <c r="O14" s="107"/>
      <c r="P14" s="107"/>
      <c r="Q14" s="108"/>
      <c r="R14" s="61"/>
      <c r="S14" s="42" t="s">
        <v>29</v>
      </c>
      <c r="V14" s="57" t="s">
        <v>68</v>
      </c>
      <c r="W14" s="51">
        <f t="shared" si="0"/>
        <v>0.01</v>
      </c>
      <c r="X14" s="52">
        <v>1</v>
      </c>
      <c r="Z14" s="53">
        <v>200000000</v>
      </c>
      <c r="AA14" s="54">
        <v>6.1899999999999997E-2</v>
      </c>
      <c r="AB14" s="55">
        <v>6.2899999999999998E-2</v>
      </c>
    </row>
    <row r="15" spans="1:28" ht="12.75" customHeight="1">
      <c r="A15" s="17"/>
      <c r="B15" s="139" t="s">
        <v>20</v>
      </c>
      <c r="C15" s="120"/>
      <c r="D15" s="121"/>
      <c r="E15" s="139"/>
      <c r="F15" s="122"/>
      <c r="G15" s="123" t="e">
        <f>G5+G9+G11</f>
        <v>#REF!</v>
      </c>
      <c r="H15" s="110"/>
      <c r="I15" s="111"/>
      <c r="J15" s="111"/>
      <c r="K15" s="91"/>
      <c r="L15" s="111"/>
      <c r="M15" s="111"/>
      <c r="N15" s="111"/>
      <c r="O15" s="91"/>
      <c r="P15" s="91"/>
      <c r="Q15" s="127"/>
      <c r="R15" s="36"/>
      <c r="S15" s="42" t="s">
        <v>30</v>
      </c>
      <c r="V15" s="62"/>
      <c r="X15" s="63"/>
      <c r="Z15" s="53">
        <v>500000000</v>
      </c>
      <c r="AA15" s="54">
        <v>5.7700000000000001E-2</v>
      </c>
      <c r="AB15" s="55">
        <v>6.1699999999999998E-2</v>
      </c>
    </row>
    <row r="16" spans="1:28" ht="12.75" customHeight="1" thickBot="1">
      <c r="A16" s="128"/>
      <c r="B16" s="140"/>
      <c r="C16" s="27"/>
      <c r="D16" s="129"/>
      <c r="E16" s="140"/>
      <c r="F16" s="131"/>
      <c r="G16" s="132"/>
      <c r="H16" s="133"/>
      <c r="I16" s="134"/>
      <c r="J16" s="134"/>
      <c r="K16" s="134"/>
      <c r="L16" s="134"/>
      <c r="M16" s="134"/>
      <c r="N16" s="134"/>
      <c r="O16" s="134"/>
      <c r="P16" s="134"/>
      <c r="Q16" s="135"/>
      <c r="R16" s="41"/>
      <c r="S16" s="42" t="s">
        <v>31</v>
      </c>
      <c r="V16" s="64" t="s">
        <v>47</v>
      </c>
      <c r="W16" s="65"/>
      <c r="X16" s="52" t="s">
        <v>64</v>
      </c>
      <c r="Z16" s="66">
        <v>1000000000</v>
      </c>
      <c r="AA16" s="67">
        <v>5.3699999999999998E-2</v>
      </c>
      <c r="AB16" s="68">
        <v>6.0499999999999998E-2</v>
      </c>
    </row>
    <row r="17" spans="1:27" ht="12.75" customHeight="1">
      <c r="A17" s="28"/>
      <c r="B17" s="15"/>
      <c r="C17" s="16"/>
      <c r="D17" s="109"/>
      <c r="E17" s="15"/>
      <c r="F17" s="100"/>
      <c r="G17" s="101"/>
      <c r="H17" s="136"/>
      <c r="I17" s="137"/>
      <c r="J17" s="137"/>
      <c r="K17" s="137"/>
      <c r="L17" s="137"/>
      <c r="M17" s="137"/>
      <c r="N17" s="137"/>
      <c r="O17" s="137"/>
      <c r="P17" s="137"/>
      <c r="Q17" s="138"/>
      <c r="R17" s="49"/>
      <c r="S17" s="42" t="s">
        <v>37</v>
      </c>
      <c r="V17" s="50" t="s">
        <v>49</v>
      </c>
      <c r="W17" s="51" t="e">
        <f t="shared" ref="W17:W25" si="1">X17/100</f>
        <v>#REF!</v>
      </c>
      <c r="X17" s="52" t="e">
        <f>#REF!</f>
        <v>#REF!</v>
      </c>
      <c r="AA17" s="69"/>
    </row>
    <row r="18" spans="1:27" ht="12.75" customHeight="1">
      <c r="A18" s="21"/>
      <c r="B18" s="22"/>
      <c r="C18" s="23"/>
      <c r="D18" s="103"/>
      <c r="E18" s="22"/>
      <c r="F18" s="93"/>
      <c r="G18" s="104"/>
      <c r="H18" s="113" t="s">
        <v>77</v>
      </c>
      <c r="I18" s="95"/>
      <c r="J18" s="95"/>
      <c r="K18" s="95"/>
      <c r="L18" s="95"/>
      <c r="M18" s="141"/>
      <c r="N18" s="141"/>
      <c r="O18" s="142"/>
      <c r="P18" s="640"/>
      <c r="Q18" s="641"/>
      <c r="R18" s="56"/>
      <c r="S18" s="42" t="s">
        <v>38</v>
      </c>
      <c r="V18" s="57" t="s">
        <v>50</v>
      </c>
      <c r="W18" s="51" t="e">
        <f t="shared" si="1"/>
        <v>#REF!</v>
      </c>
      <c r="X18" s="52" t="e">
        <f>#REF!</f>
        <v>#REF!</v>
      </c>
    </row>
    <row r="19" spans="1:27" ht="12.75" customHeight="1">
      <c r="A19" s="28" t="s">
        <v>93</v>
      </c>
      <c r="B19" s="16" t="s">
        <v>44</v>
      </c>
      <c r="C19" s="16" t="s">
        <v>74</v>
      </c>
      <c r="D19" s="98">
        <v>1</v>
      </c>
      <c r="E19" s="99" t="s">
        <v>17</v>
      </c>
      <c r="F19" s="100"/>
      <c r="G19" s="101" t="e">
        <f>#REF!</f>
        <v>#REF!</v>
      </c>
      <c r="H19" s="116" t="e">
        <f>G15-N5</f>
        <v>#REF!</v>
      </c>
      <c r="I19" s="117"/>
      <c r="J19" s="117"/>
      <c r="K19" s="117"/>
      <c r="L19" s="117"/>
      <c r="M19" s="118"/>
      <c r="N19" s="118"/>
      <c r="O19" s="102"/>
      <c r="P19" s="118"/>
      <c r="Q19" s="119"/>
      <c r="R19" s="56"/>
      <c r="S19" s="42" t="s">
        <v>32</v>
      </c>
      <c r="V19" s="50" t="s">
        <v>51</v>
      </c>
      <c r="W19" s="51" t="e">
        <f t="shared" si="1"/>
        <v>#REF!</v>
      </c>
      <c r="X19" s="52" t="e">
        <f>#REF!</f>
        <v>#REF!</v>
      </c>
    </row>
    <row r="20" spans="1:27" ht="12.75" customHeight="1">
      <c r="A20" s="21"/>
      <c r="B20" s="22"/>
      <c r="C20" s="120"/>
      <c r="D20" s="103"/>
      <c r="E20" s="22"/>
      <c r="F20" s="93"/>
      <c r="G20" s="104"/>
      <c r="H20" s="133"/>
      <c r="I20" s="134"/>
      <c r="J20" s="134"/>
      <c r="K20" s="134"/>
      <c r="L20" s="134"/>
      <c r="M20" s="134"/>
      <c r="N20" s="134"/>
      <c r="O20" s="134"/>
      <c r="P20" s="134"/>
      <c r="Q20" s="135"/>
      <c r="R20" s="49"/>
      <c r="S20" s="42" t="s">
        <v>33</v>
      </c>
      <c r="V20" s="57" t="s">
        <v>52</v>
      </c>
      <c r="W20" s="51" t="e">
        <f t="shared" si="1"/>
        <v>#REF!</v>
      </c>
      <c r="X20" s="52" t="e">
        <f>#REF!</f>
        <v>#REF!</v>
      </c>
    </row>
    <row r="21" spans="1:27" ht="12.75" customHeight="1">
      <c r="A21" s="17"/>
      <c r="B21" s="120"/>
      <c r="C21" s="120"/>
      <c r="D21" s="121"/>
      <c r="E21" s="126"/>
      <c r="F21" s="122"/>
      <c r="G21" s="123"/>
      <c r="H21" s="110"/>
      <c r="I21" s="111"/>
      <c r="J21" s="111"/>
      <c r="K21" s="91"/>
      <c r="L21" s="111"/>
      <c r="M21" s="111"/>
      <c r="N21" s="111"/>
      <c r="O21" s="91"/>
      <c r="P21" s="91"/>
      <c r="Q21" s="127"/>
      <c r="R21" s="49"/>
      <c r="S21" s="42" t="s">
        <v>34</v>
      </c>
      <c r="V21" s="50" t="s">
        <v>53</v>
      </c>
      <c r="W21" s="51" t="e">
        <f t="shared" si="1"/>
        <v>#REF!</v>
      </c>
      <c r="X21" s="52" t="e">
        <f>#REF!</f>
        <v>#REF!</v>
      </c>
    </row>
    <row r="22" spans="1:27" ht="12.75" customHeight="1">
      <c r="A22" s="128"/>
      <c r="B22" s="27"/>
      <c r="C22" s="27"/>
      <c r="D22" s="129"/>
      <c r="E22" s="130"/>
      <c r="F22" s="131"/>
      <c r="G22" s="132"/>
      <c r="H22" s="133"/>
      <c r="I22" s="134"/>
      <c r="J22" s="134"/>
      <c r="K22" s="134"/>
      <c r="L22" s="134"/>
      <c r="M22" s="134"/>
      <c r="N22" s="134"/>
      <c r="O22" s="134"/>
      <c r="P22" s="134"/>
      <c r="Q22" s="135"/>
      <c r="R22" s="49"/>
      <c r="S22" s="42" t="s">
        <v>84</v>
      </c>
      <c r="V22" s="57" t="s">
        <v>54</v>
      </c>
      <c r="W22" s="51" t="e">
        <f t="shared" si="1"/>
        <v>#REF!</v>
      </c>
      <c r="X22" s="52" t="e">
        <f>#REF!</f>
        <v>#REF!</v>
      </c>
    </row>
    <row r="23" spans="1:27" ht="12.75" customHeight="1">
      <c r="A23" s="28"/>
      <c r="B23" s="16"/>
      <c r="C23" s="16"/>
      <c r="D23" s="109"/>
      <c r="E23" s="99"/>
      <c r="F23" s="100"/>
      <c r="G23" s="101"/>
      <c r="H23" s="136"/>
      <c r="I23" s="137"/>
      <c r="J23" s="137"/>
      <c r="K23" s="137"/>
      <c r="L23" s="137"/>
      <c r="M23" s="137"/>
      <c r="N23" s="137"/>
      <c r="O23" s="137"/>
      <c r="P23" s="137"/>
      <c r="Q23" s="138"/>
      <c r="R23" s="49"/>
      <c r="S23" s="42" t="s">
        <v>85</v>
      </c>
      <c r="V23" s="57" t="s">
        <v>55</v>
      </c>
      <c r="W23" s="51" t="e">
        <f t="shared" si="1"/>
        <v>#REF!</v>
      </c>
      <c r="X23" s="52" t="e">
        <f>#REF!</f>
        <v>#REF!</v>
      </c>
    </row>
    <row r="24" spans="1:27" ht="12.75" customHeight="1">
      <c r="A24" s="128"/>
      <c r="B24" s="27"/>
      <c r="C24" s="27"/>
      <c r="D24" s="129"/>
      <c r="E24" s="140"/>
      <c r="F24" s="131"/>
      <c r="G24" s="188"/>
      <c r="H24" s="133"/>
      <c r="I24" s="134"/>
      <c r="J24" s="134"/>
      <c r="K24" s="134"/>
      <c r="L24" s="134"/>
      <c r="M24" s="134"/>
      <c r="N24" s="134"/>
      <c r="O24" s="134"/>
      <c r="P24" s="134"/>
      <c r="Q24" s="135"/>
      <c r="R24" s="41"/>
      <c r="S24" s="42" t="s">
        <v>86</v>
      </c>
      <c r="V24" s="57" t="s">
        <v>66</v>
      </c>
      <c r="W24" s="51" t="e">
        <f t="shared" si="1"/>
        <v>#REF!</v>
      </c>
      <c r="X24" s="52" t="e">
        <f>ROUND(X17/2,2)</f>
        <v>#REF!</v>
      </c>
    </row>
    <row r="25" spans="1:27" ht="12.75" customHeight="1">
      <c r="A25" s="28"/>
      <c r="B25" s="139" t="s">
        <v>45</v>
      </c>
      <c r="C25" s="120"/>
      <c r="D25" s="121"/>
      <c r="E25" s="139"/>
      <c r="F25" s="122"/>
      <c r="G25" s="123" t="e">
        <f>G15+G19+G21</f>
        <v>#REF!</v>
      </c>
      <c r="H25" s="143"/>
      <c r="I25" s="91"/>
      <c r="J25" s="91"/>
      <c r="K25" s="91"/>
      <c r="L25" s="91"/>
      <c r="M25" s="91"/>
      <c r="N25" s="91"/>
      <c r="O25" s="91"/>
      <c r="P25" s="91"/>
      <c r="Q25" s="127"/>
      <c r="R25" s="49"/>
      <c r="S25" s="42" t="s">
        <v>35</v>
      </c>
      <c r="V25" s="57" t="s">
        <v>68</v>
      </c>
      <c r="W25" s="51">
        <f t="shared" si="1"/>
        <v>0.02</v>
      </c>
      <c r="X25" s="52">
        <v>2</v>
      </c>
    </row>
    <row r="26" spans="1:27" ht="12.75" customHeight="1">
      <c r="A26" s="17"/>
      <c r="B26" s="140"/>
      <c r="C26" s="27"/>
      <c r="D26" s="129"/>
      <c r="E26" s="140"/>
      <c r="F26" s="131"/>
      <c r="G26" s="132"/>
      <c r="H26" s="133"/>
      <c r="I26" s="134"/>
      <c r="J26" s="134"/>
      <c r="K26" s="134"/>
      <c r="L26" s="134"/>
      <c r="M26" s="134"/>
      <c r="N26" s="134"/>
      <c r="O26" s="134"/>
      <c r="P26" s="134"/>
      <c r="Q26" s="135"/>
      <c r="R26" s="39"/>
      <c r="S26" s="42"/>
      <c r="V26" s="62"/>
      <c r="X26" s="63"/>
    </row>
    <row r="27" spans="1:27" ht="12.75" customHeight="1">
      <c r="A27" s="17"/>
      <c r="B27" s="139"/>
      <c r="C27" s="120"/>
      <c r="D27" s="121"/>
      <c r="E27" s="139"/>
      <c r="F27" s="122"/>
      <c r="G27" s="123"/>
      <c r="H27" s="143"/>
      <c r="I27" s="91"/>
      <c r="J27" s="91"/>
      <c r="K27" s="91"/>
      <c r="L27" s="91"/>
      <c r="M27" s="91"/>
      <c r="N27" s="91"/>
      <c r="O27" s="91"/>
      <c r="P27" s="91"/>
      <c r="Q27" s="127"/>
      <c r="R27" s="49"/>
      <c r="S27" s="42"/>
      <c r="V27" s="70" t="s">
        <v>48</v>
      </c>
      <c r="W27" s="51"/>
      <c r="X27" s="52" t="s">
        <v>64</v>
      </c>
    </row>
    <row r="28" spans="1:27" ht="12.75" customHeight="1">
      <c r="A28" s="21"/>
      <c r="B28" s="22"/>
      <c r="C28" s="27"/>
      <c r="D28" s="129"/>
      <c r="E28" s="22"/>
      <c r="F28" s="131"/>
      <c r="G28" s="188"/>
      <c r="H28" s="105"/>
      <c r="I28" s="106"/>
      <c r="J28" s="106"/>
      <c r="K28" s="107"/>
      <c r="L28" s="106"/>
      <c r="M28" s="106"/>
      <c r="N28" s="106"/>
      <c r="O28" s="107"/>
      <c r="P28" s="107"/>
      <c r="Q28" s="108"/>
      <c r="R28" s="41"/>
      <c r="S28" s="42"/>
      <c r="V28" s="71" t="s">
        <v>57</v>
      </c>
      <c r="W28" s="51" t="e">
        <f>X28/100</f>
        <v>#REF!</v>
      </c>
      <c r="X28" s="52" t="e">
        <f>#REF!</f>
        <v>#REF!</v>
      </c>
    </row>
    <row r="29" spans="1:27" ht="12.75" customHeight="1">
      <c r="A29" s="28" t="s">
        <v>94</v>
      </c>
      <c r="B29" s="16" t="s">
        <v>19</v>
      </c>
      <c r="C29" s="16"/>
      <c r="D29" s="98">
        <v>1</v>
      </c>
      <c r="E29" s="99" t="s">
        <v>17</v>
      </c>
      <c r="F29" s="100"/>
      <c r="G29" s="101" t="e">
        <f>#REF!</f>
        <v>#REF!</v>
      </c>
      <c r="H29" s="144"/>
      <c r="I29" s="145"/>
      <c r="J29" s="145"/>
      <c r="K29" s="137"/>
      <c r="L29" s="111"/>
      <c r="M29" s="111"/>
      <c r="N29" s="111"/>
      <c r="O29" s="137"/>
      <c r="P29" s="137"/>
      <c r="Q29" s="138"/>
      <c r="R29" s="49"/>
      <c r="S29" s="42"/>
      <c r="V29" s="72" t="s">
        <v>58</v>
      </c>
      <c r="W29" s="51" t="e">
        <f>X29/100</f>
        <v>#REF!</v>
      </c>
      <c r="X29" s="52" t="e">
        <f>#REF!</f>
        <v>#REF!</v>
      </c>
    </row>
    <row r="30" spans="1:27" ht="12.75" customHeight="1">
      <c r="A30" s="17"/>
      <c r="B30" s="120"/>
      <c r="C30" s="120"/>
      <c r="D30" s="121"/>
      <c r="E30" s="126"/>
      <c r="F30" s="122"/>
      <c r="G30" s="123"/>
      <c r="H30" s="146"/>
      <c r="I30" s="147"/>
      <c r="J30" s="147"/>
      <c r="K30" s="91"/>
      <c r="L30" s="91"/>
      <c r="M30" s="91"/>
      <c r="N30" s="91"/>
      <c r="O30" s="91"/>
      <c r="P30" s="91"/>
      <c r="Q30" s="127"/>
      <c r="R30" s="41"/>
      <c r="S30" s="42"/>
      <c r="V30" s="73" t="s">
        <v>56</v>
      </c>
      <c r="W30" s="51" t="e">
        <f>X30/100</f>
        <v>#REF!</v>
      </c>
      <c r="X30" s="52" t="e">
        <f>#REF!</f>
        <v>#REF!</v>
      </c>
    </row>
    <row r="31" spans="1:27" ht="12.75" customHeight="1">
      <c r="A31" s="17"/>
      <c r="B31" s="120"/>
      <c r="C31" s="120"/>
      <c r="D31" s="121"/>
      <c r="E31" s="126"/>
      <c r="F31" s="122"/>
      <c r="G31" s="123"/>
      <c r="H31" s="146"/>
      <c r="I31" s="147"/>
      <c r="J31" s="147"/>
      <c r="K31" s="91"/>
      <c r="L31" s="91"/>
      <c r="M31" s="91"/>
      <c r="N31" s="91"/>
      <c r="O31" s="91"/>
      <c r="P31" s="91"/>
      <c r="Q31" s="127"/>
      <c r="R31" s="49"/>
      <c r="S31" s="42"/>
      <c r="V31" s="73" t="s">
        <v>59</v>
      </c>
      <c r="W31" s="51" t="e">
        <f>X31/100</f>
        <v>#REF!</v>
      </c>
      <c r="X31" s="52" t="e">
        <f>#REF!</f>
        <v>#REF!</v>
      </c>
    </row>
    <row r="32" spans="1:27" ht="12.75" customHeight="1">
      <c r="A32" s="21"/>
      <c r="B32" s="22"/>
      <c r="C32" s="27"/>
      <c r="D32" s="148"/>
      <c r="E32" s="140"/>
      <c r="F32" s="131"/>
      <c r="G32" s="188"/>
      <c r="H32" s="149"/>
      <c r="I32" s="150"/>
      <c r="J32" s="150"/>
      <c r="K32" s="151"/>
      <c r="L32" s="151"/>
      <c r="M32" s="151"/>
      <c r="N32" s="151"/>
      <c r="O32" s="152"/>
      <c r="P32" s="107"/>
      <c r="Q32" s="108"/>
      <c r="R32" s="41"/>
      <c r="S32" s="42"/>
      <c r="V32" s="74"/>
      <c r="W32" s="51"/>
      <c r="X32" s="52"/>
    </row>
    <row r="33" spans="1:24" ht="12.75" customHeight="1">
      <c r="A33" s="28"/>
      <c r="B33" s="15" t="s">
        <v>14</v>
      </c>
      <c r="C33" s="16"/>
      <c r="D33" s="109"/>
      <c r="E33" s="15"/>
      <c r="F33" s="100"/>
      <c r="G33" s="101" t="e">
        <f>G25+G29</f>
        <v>#REF!</v>
      </c>
      <c r="H33" s="153"/>
      <c r="I33" s="154"/>
      <c r="J33" s="154"/>
      <c r="K33" s="155"/>
      <c r="L33" s="154"/>
      <c r="M33" s="154"/>
      <c r="N33" s="154"/>
      <c r="O33" s="91"/>
      <c r="P33" s="91"/>
      <c r="Q33" s="127"/>
      <c r="R33" s="36"/>
      <c r="S33" s="42"/>
      <c r="V33" s="62"/>
      <c r="X33" s="63"/>
    </row>
    <row r="34" spans="1:24" ht="12.75" customHeight="1">
      <c r="A34" s="128"/>
      <c r="B34" s="27"/>
      <c r="C34" s="120"/>
      <c r="D34" s="156"/>
      <c r="E34" s="139"/>
      <c r="F34" s="122"/>
      <c r="G34" s="122"/>
      <c r="H34" s="105"/>
      <c r="I34" s="106"/>
      <c r="J34" s="106"/>
      <c r="K34" s="107"/>
      <c r="L34" s="106"/>
      <c r="M34" s="106"/>
      <c r="N34" s="106"/>
      <c r="O34" s="107"/>
      <c r="P34" s="107"/>
      <c r="Q34" s="108"/>
      <c r="R34" s="39"/>
      <c r="S34" s="42"/>
      <c r="V34" s="62"/>
      <c r="X34" s="63"/>
    </row>
    <row r="35" spans="1:24" ht="12.75" customHeight="1">
      <c r="A35" s="28"/>
      <c r="B35" s="16"/>
      <c r="C35" s="120"/>
      <c r="D35" s="156"/>
      <c r="E35" s="139"/>
      <c r="F35" s="122"/>
      <c r="G35" s="122"/>
      <c r="H35" s="110"/>
      <c r="I35" s="111"/>
      <c r="J35" s="111"/>
      <c r="K35" s="111"/>
      <c r="L35" s="111"/>
      <c r="M35" s="111"/>
      <c r="N35" s="111"/>
      <c r="O35" s="91"/>
      <c r="P35" s="91"/>
      <c r="Q35" s="127"/>
      <c r="R35" s="60"/>
      <c r="S35" s="42"/>
      <c r="V35" s="74" t="s">
        <v>60</v>
      </c>
      <c r="W35" s="75" t="s">
        <v>61</v>
      </c>
      <c r="X35" s="76"/>
    </row>
    <row r="36" spans="1:24" ht="12.75" customHeight="1">
      <c r="A36" s="21"/>
      <c r="B36" s="22"/>
      <c r="C36" s="23"/>
      <c r="D36" s="31"/>
      <c r="E36" s="22"/>
      <c r="F36" s="93"/>
      <c r="G36" s="189"/>
      <c r="H36" s="105"/>
      <c r="I36" s="106"/>
      <c r="J36" s="106"/>
      <c r="K36" s="107"/>
      <c r="L36" s="106"/>
      <c r="M36" s="106"/>
      <c r="N36" s="106"/>
      <c r="O36" s="107"/>
      <c r="P36" s="107"/>
      <c r="Q36" s="108"/>
      <c r="R36" s="41"/>
      <c r="S36" s="42"/>
      <c r="V36" s="74" t="s">
        <v>62</v>
      </c>
      <c r="W36" s="75">
        <v>1.05</v>
      </c>
      <c r="X36" s="76"/>
    </row>
    <row r="37" spans="1:24" ht="12.75" customHeight="1">
      <c r="A37" s="17"/>
      <c r="B37" s="16" t="s">
        <v>79</v>
      </c>
      <c r="C37" s="16"/>
      <c r="D37" s="98">
        <v>1</v>
      </c>
      <c r="E37" s="99" t="s">
        <v>17</v>
      </c>
      <c r="F37" s="100"/>
      <c r="G37" s="101" t="e">
        <f>ROUNDDOWN(G33*H37,0)</f>
        <v>#REF!</v>
      </c>
      <c r="H37" s="157">
        <v>0.1</v>
      </c>
      <c r="I37" s="158"/>
      <c r="J37" s="158"/>
      <c r="K37" s="111"/>
      <c r="L37" s="111"/>
      <c r="M37" s="111"/>
      <c r="N37" s="111"/>
      <c r="O37" s="111"/>
      <c r="P37" s="111"/>
      <c r="Q37" s="159"/>
      <c r="R37" s="60"/>
      <c r="S37" s="42"/>
      <c r="V37" s="74" t="s">
        <v>69</v>
      </c>
      <c r="W37" s="75">
        <v>1.04</v>
      </c>
      <c r="X37" s="77"/>
    </row>
    <row r="38" spans="1:24" ht="12.75" customHeight="1">
      <c r="A38" s="21"/>
      <c r="B38" s="22"/>
      <c r="C38" s="23"/>
      <c r="D38" s="31"/>
      <c r="E38" s="22"/>
      <c r="F38" s="93"/>
      <c r="G38" s="189"/>
      <c r="H38" s="105"/>
      <c r="I38" s="106"/>
      <c r="J38" s="106"/>
      <c r="K38" s="107"/>
      <c r="L38" s="106"/>
      <c r="M38" s="106"/>
      <c r="N38" s="106"/>
      <c r="O38" s="107"/>
      <c r="P38" s="107"/>
      <c r="Q38" s="108"/>
      <c r="R38" s="41"/>
      <c r="S38" s="42"/>
      <c r="V38" s="74" t="s">
        <v>70</v>
      </c>
      <c r="W38" s="75">
        <v>1.03</v>
      </c>
      <c r="X38" s="77"/>
    </row>
    <row r="39" spans="1:24" ht="12.75" customHeight="1">
      <c r="A39" s="29"/>
      <c r="B39" s="12" t="s">
        <v>80</v>
      </c>
      <c r="C39" s="18"/>
      <c r="D39" s="32"/>
      <c r="E39" s="12"/>
      <c r="F39" s="160"/>
      <c r="G39" s="160" t="e">
        <f>G33+G37</f>
        <v>#REF!</v>
      </c>
      <c r="H39" s="161"/>
      <c r="I39" s="162"/>
      <c r="J39" s="162"/>
      <c r="K39" s="163"/>
      <c r="L39" s="162"/>
      <c r="M39" s="162"/>
      <c r="N39" s="162"/>
      <c r="O39" s="163"/>
      <c r="P39" s="163"/>
      <c r="Q39" s="164"/>
      <c r="R39" s="49"/>
      <c r="S39" s="42"/>
      <c r="V39" s="74" t="s">
        <v>71</v>
      </c>
      <c r="W39" s="75">
        <v>1.01</v>
      </c>
      <c r="X39" s="77"/>
    </row>
    <row r="40" spans="1:24" ht="12.75" customHeight="1">
      <c r="A40" s="165"/>
      <c r="B40" s="20"/>
      <c r="C40" s="24"/>
      <c r="D40" s="186"/>
      <c r="E40" s="20"/>
      <c r="F40" s="166"/>
      <c r="G40" s="166" t="str">
        <f>IF(F40="","",ROUNDDOWN(D40*F40,))</f>
        <v/>
      </c>
      <c r="H40" s="664"/>
      <c r="I40" s="665"/>
      <c r="J40" s="665"/>
      <c r="K40" s="665"/>
      <c r="L40" s="665"/>
      <c r="M40" s="665"/>
      <c r="N40" s="665"/>
      <c r="O40" s="665"/>
      <c r="P40" s="665"/>
      <c r="Q40" s="666"/>
      <c r="R40" s="36"/>
      <c r="S40" s="201"/>
      <c r="W40" s="33"/>
    </row>
    <row r="41" spans="1:24" ht="12.75" customHeight="1">
      <c r="A41" s="167"/>
      <c r="B41" s="16"/>
      <c r="C41" s="16"/>
      <c r="D41" s="168"/>
      <c r="E41" s="15"/>
      <c r="F41" s="101"/>
      <c r="G41" s="101" t="str">
        <f>IF(F41="","",ROUNDDOWN(D41*F41,))</f>
        <v/>
      </c>
      <c r="H41" s="656"/>
      <c r="I41" s="657"/>
      <c r="J41" s="137"/>
      <c r="K41" s="657"/>
      <c r="L41" s="657"/>
      <c r="M41" s="137"/>
      <c r="N41" s="657"/>
      <c r="O41" s="657"/>
      <c r="P41" s="657"/>
      <c r="Q41" s="659"/>
      <c r="R41" s="36"/>
      <c r="S41" s="201"/>
      <c r="W41" s="33"/>
    </row>
    <row r="42" spans="1:24" ht="12.75" customHeight="1">
      <c r="A42" s="169"/>
      <c r="B42" s="22"/>
      <c r="C42" s="23"/>
      <c r="D42" s="173"/>
      <c r="E42" s="22"/>
      <c r="F42" s="104"/>
      <c r="G42" s="171"/>
      <c r="H42" s="635"/>
      <c r="I42" s="634"/>
      <c r="J42" s="634"/>
      <c r="K42" s="634"/>
      <c r="L42" s="634"/>
      <c r="M42" s="634"/>
      <c r="N42" s="634"/>
      <c r="O42" s="634"/>
      <c r="P42" s="634"/>
      <c r="Q42" s="660"/>
      <c r="R42" s="36"/>
      <c r="S42" s="201"/>
      <c r="W42" s="33"/>
    </row>
    <row r="43" spans="1:24" ht="12.75" customHeight="1">
      <c r="A43" s="167" t="s">
        <v>111</v>
      </c>
      <c r="B43" s="16" t="s">
        <v>199</v>
      </c>
      <c r="C43" s="16"/>
      <c r="D43" s="172">
        <v>1</v>
      </c>
      <c r="E43" s="15" t="s">
        <v>87</v>
      </c>
      <c r="F43" s="101"/>
      <c r="G43" s="101">
        <f>G109</f>
        <v>3035800</v>
      </c>
      <c r="H43" s="656"/>
      <c r="I43" s="657"/>
      <c r="J43" s="137"/>
      <c r="K43" s="657"/>
      <c r="L43" s="657"/>
      <c r="M43" s="137"/>
      <c r="N43" s="657"/>
      <c r="O43" s="657"/>
      <c r="P43" s="657"/>
      <c r="Q43" s="659"/>
      <c r="R43" s="36"/>
      <c r="S43" s="201"/>
      <c r="W43" s="33"/>
    </row>
    <row r="44" spans="1:24" ht="12.75" customHeight="1">
      <c r="A44" s="169"/>
      <c r="B44" s="22"/>
      <c r="C44" s="23"/>
      <c r="D44" s="173"/>
      <c r="E44" s="22"/>
      <c r="F44" s="104"/>
      <c r="G44" s="171"/>
      <c r="H44" s="635"/>
      <c r="I44" s="634"/>
      <c r="J44" s="634"/>
      <c r="K44" s="634"/>
      <c r="L44" s="634"/>
      <c r="M44" s="634"/>
      <c r="N44" s="634"/>
      <c r="O44" s="634"/>
      <c r="P44" s="634"/>
      <c r="Q44" s="660"/>
      <c r="R44" s="36"/>
      <c r="S44" s="201"/>
      <c r="W44" s="33"/>
    </row>
    <row r="45" spans="1:24" ht="12.75" customHeight="1">
      <c r="A45" s="167" t="s">
        <v>110</v>
      </c>
      <c r="B45" s="16" t="s">
        <v>198</v>
      </c>
      <c r="C45" s="16"/>
      <c r="D45" s="172">
        <v>1</v>
      </c>
      <c r="E45" s="15" t="s">
        <v>87</v>
      </c>
      <c r="F45" s="101"/>
      <c r="G45" s="101">
        <f>G289</f>
        <v>2838300</v>
      </c>
      <c r="H45" s="656"/>
      <c r="I45" s="657"/>
      <c r="J45" s="137"/>
      <c r="K45" s="657"/>
      <c r="L45" s="657"/>
      <c r="M45" s="137"/>
      <c r="N45" s="657"/>
      <c r="O45" s="657"/>
      <c r="P45" s="657"/>
      <c r="Q45" s="659"/>
      <c r="R45" s="36"/>
      <c r="S45" s="201"/>
      <c r="W45" s="33"/>
    </row>
    <row r="46" spans="1:24" ht="12.75" customHeight="1">
      <c r="A46" s="174"/>
      <c r="B46" s="22"/>
      <c r="C46" s="26"/>
      <c r="D46" s="175"/>
      <c r="E46" s="25"/>
      <c r="F46" s="104"/>
      <c r="G46" s="171"/>
      <c r="H46" s="635"/>
      <c r="I46" s="634"/>
      <c r="J46" s="634"/>
      <c r="K46" s="634"/>
      <c r="L46" s="634"/>
      <c r="M46" s="634"/>
      <c r="N46" s="634"/>
      <c r="O46" s="634"/>
      <c r="P46" s="634"/>
      <c r="Q46" s="660"/>
      <c r="R46" s="36"/>
      <c r="S46" s="201"/>
      <c r="W46" s="33"/>
    </row>
    <row r="47" spans="1:24" ht="12.75" customHeight="1">
      <c r="A47" s="167"/>
      <c r="B47" s="16"/>
      <c r="C47" s="16"/>
      <c r="D47" s="172"/>
      <c r="E47" s="15"/>
      <c r="F47" s="101"/>
      <c r="G47" s="101"/>
      <c r="H47" s="656"/>
      <c r="I47" s="657"/>
      <c r="J47" s="137"/>
      <c r="K47" s="667"/>
      <c r="L47" s="667"/>
      <c r="M47" s="137"/>
      <c r="N47" s="657"/>
      <c r="O47" s="657"/>
      <c r="P47" s="657"/>
      <c r="Q47" s="659"/>
      <c r="R47" s="36"/>
      <c r="S47" s="201"/>
      <c r="W47" s="33"/>
    </row>
    <row r="48" spans="1:24" ht="12.75" customHeight="1">
      <c r="A48" s="169"/>
      <c r="B48" s="25"/>
      <c r="C48" s="23"/>
      <c r="D48" s="173"/>
      <c r="E48" s="22"/>
      <c r="F48" s="171"/>
      <c r="G48" s="171"/>
      <c r="H48" s="635"/>
      <c r="I48" s="634"/>
      <c r="J48" s="634"/>
      <c r="K48" s="634"/>
      <c r="L48" s="634"/>
      <c r="M48" s="634"/>
      <c r="N48" s="634"/>
      <c r="O48" s="634"/>
      <c r="P48" s="634"/>
      <c r="Q48" s="660"/>
      <c r="R48" s="36"/>
      <c r="S48" s="201"/>
      <c r="W48" s="33"/>
    </row>
    <row r="49" spans="1:23" ht="12.75" customHeight="1">
      <c r="A49" s="167"/>
      <c r="B49" s="16"/>
      <c r="C49" s="16"/>
      <c r="D49" s="172"/>
      <c r="E49" s="15"/>
      <c r="F49" s="101"/>
      <c r="G49" s="101"/>
      <c r="H49" s="656"/>
      <c r="I49" s="657"/>
      <c r="J49" s="137"/>
      <c r="K49" s="667"/>
      <c r="L49" s="667"/>
      <c r="M49" s="137"/>
      <c r="N49" s="657"/>
      <c r="O49" s="657"/>
      <c r="P49" s="657"/>
      <c r="Q49" s="659"/>
      <c r="R49" s="36"/>
      <c r="S49" s="201"/>
      <c r="W49" s="33"/>
    </row>
    <row r="50" spans="1:23" ht="12.75" customHeight="1">
      <c r="A50" s="169"/>
      <c r="B50" s="23"/>
      <c r="C50" s="23"/>
      <c r="D50" s="173"/>
      <c r="E50" s="22"/>
      <c r="F50" s="104"/>
      <c r="G50" s="171"/>
      <c r="H50" s="635"/>
      <c r="I50" s="634"/>
      <c r="J50" s="634"/>
      <c r="K50" s="634"/>
      <c r="L50" s="634"/>
      <c r="M50" s="634"/>
      <c r="N50" s="634"/>
      <c r="O50" s="634"/>
      <c r="P50" s="634"/>
      <c r="Q50" s="660"/>
      <c r="R50" s="36"/>
      <c r="S50" s="201"/>
      <c r="W50" s="33"/>
    </row>
    <row r="51" spans="1:23" ht="12.75" customHeight="1">
      <c r="A51" s="167"/>
      <c r="B51" s="16"/>
      <c r="C51" s="16"/>
      <c r="D51" s="172"/>
      <c r="E51" s="15"/>
      <c r="F51" s="101"/>
      <c r="G51" s="101"/>
      <c r="H51" s="656"/>
      <c r="I51" s="657"/>
      <c r="J51" s="137"/>
      <c r="K51" s="667"/>
      <c r="L51" s="667"/>
      <c r="M51" s="137"/>
      <c r="N51" s="657"/>
      <c r="O51" s="657"/>
      <c r="P51" s="657"/>
      <c r="Q51" s="659"/>
      <c r="R51" s="36"/>
      <c r="S51" s="201"/>
      <c r="W51" s="33"/>
    </row>
    <row r="52" spans="1:23" ht="12.75" customHeight="1">
      <c r="A52" s="169"/>
      <c r="B52" s="23"/>
      <c r="C52" s="23"/>
      <c r="D52" s="170"/>
      <c r="E52" s="22"/>
      <c r="F52" s="104"/>
      <c r="G52" s="171" t="str">
        <f>IF(F52="","",ROUNDDOWN(D52*F52,))</f>
        <v/>
      </c>
      <c r="H52" s="635"/>
      <c r="I52" s="634"/>
      <c r="J52" s="634"/>
      <c r="K52" s="634"/>
      <c r="L52" s="634"/>
      <c r="M52" s="634"/>
      <c r="N52" s="634"/>
      <c r="O52" s="634"/>
      <c r="P52" s="634"/>
      <c r="Q52" s="660"/>
      <c r="R52" s="36"/>
      <c r="S52" s="201"/>
      <c r="W52" s="33"/>
    </row>
    <row r="53" spans="1:23" ht="12.75" customHeight="1">
      <c r="A53" s="167"/>
      <c r="B53" s="16"/>
      <c r="C53" s="16"/>
      <c r="D53" s="168"/>
      <c r="E53" s="15"/>
      <c r="F53" s="101"/>
      <c r="G53" s="101" t="str">
        <f>IF(F53="","",ROUNDDOWN(D53*F53,))</f>
        <v/>
      </c>
      <c r="H53" s="656"/>
      <c r="I53" s="657"/>
      <c r="J53" s="137"/>
      <c r="K53" s="667"/>
      <c r="L53" s="667"/>
      <c r="M53" s="137"/>
      <c r="N53" s="657"/>
      <c r="O53" s="657"/>
      <c r="P53" s="657"/>
      <c r="Q53" s="659"/>
      <c r="R53" s="36"/>
      <c r="S53" s="201"/>
      <c r="W53" s="33"/>
    </row>
    <row r="54" spans="1:23" ht="12.75" customHeight="1">
      <c r="A54" s="174"/>
      <c r="B54" s="25"/>
      <c r="C54" s="23"/>
      <c r="D54" s="170"/>
      <c r="E54" s="22"/>
      <c r="F54" s="104"/>
      <c r="G54" s="171" t="str">
        <f>IF(F54="","",ROUNDDOWN(D54*F54,))</f>
        <v/>
      </c>
      <c r="H54" s="635"/>
      <c r="I54" s="634"/>
      <c r="J54" s="634"/>
      <c r="K54" s="634"/>
      <c r="L54" s="634"/>
      <c r="M54" s="634"/>
      <c r="N54" s="634"/>
      <c r="O54" s="634"/>
      <c r="P54" s="634"/>
      <c r="Q54" s="660"/>
      <c r="R54" s="36"/>
      <c r="S54" s="201"/>
      <c r="W54" s="33"/>
    </row>
    <row r="55" spans="1:23" ht="12.75" customHeight="1">
      <c r="A55" s="176"/>
      <c r="B55" s="16"/>
      <c r="C55" s="16"/>
      <c r="D55" s="168"/>
      <c r="E55" s="15"/>
      <c r="F55" s="101"/>
      <c r="G55" s="101" t="str">
        <f>IF(F55="","",ROUNDDOWN(D55*F55,))</f>
        <v/>
      </c>
      <c r="H55" s="656"/>
      <c r="I55" s="657"/>
      <c r="J55" s="137"/>
      <c r="K55" s="667"/>
      <c r="L55" s="667"/>
      <c r="M55" s="137"/>
      <c r="N55" s="657"/>
      <c r="O55" s="657"/>
      <c r="P55" s="657"/>
      <c r="Q55" s="659"/>
      <c r="R55" s="36"/>
      <c r="S55" s="201"/>
      <c r="W55" s="33"/>
    </row>
    <row r="56" spans="1:23" ht="12.75" customHeight="1">
      <c r="A56" s="169"/>
      <c r="B56" s="22"/>
      <c r="C56" s="23"/>
      <c r="D56" s="170"/>
      <c r="E56" s="22"/>
      <c r="F56" s="104"/>
      <c r="G56" s="171" t="str">
        <f t="shared" ref="G56:G71" si="2">IF(F56="","",ROUNDDOWN(D56*F56,))</f>
        <v/>
      </c>
      <c r="H56" s="635"/>
      <c r="I56" s="634"/>
      <c r="J56" s="634"/>
      <c r="K56" s="634"/>
      <c r="L56" s="634"/>
      <c r="M56" s="634"/>
      <c r="N56" s="634"/>
      <c r="O56" s="634"/>
      <c r="P56" s="634"/>
      <c r="Q56" s="660"/>
      <c r="R56" s="36"/>
      <c r="S56" s="201"/>
      <c r="W56" s="33"/>
    </row>
    <row r="57" spans="1:23" ht="12.75" customHeight="1">
      <c r="A57" s="167"/>
      <c r="B57" s="16"/>
      <c r="C57" s="16"/>
      <c r="D57" s="168"/>
      <c r="E57" s="15"/>
      <c r="F57" s="101"/>
      <c r="G57" s="101" t="str">
        <f t="shared" si="2"/>
        <v/>
      </c>
      <c r="H57" s="656"/>
      <c r="I57" s="657"/>
      <c r="J57" s="137"/>
      <c r="K57" s="657"/>
      <c r="L57" s="657"/>
      <c r="M57" s="137"/>
      <c r="N57" s="657"/>
      <c r="O57" s="657"/>
      <c r="P57" s="657"/>
      <c r="Q57" s="659"/>
      <c r="R57" s="36"/>
      <c r="S57" s="201"/>
      <c r="W57" s="33"/>
    </row>
    <row r="58" spans="1:23" ht="12.75" customHeight="1">
      <c r="A58" s="169"/>
      <c r="B58" s="22"/>
      <c r="C58" s="23"/>
      <c r="D58" s="170"/>
      <c r="E58" s="22"/>
      <c r="F58" s="104"/>
      <c r="G58" s="171" t="str">
        <f t="shared" si="2"/>
        <v/>
      </c>
      <c r="H58" s="635"/>
      <c r="I58" s="634"/>
      <c r="J58" s="634"/>
      <c r="K58" s="634"/>
      <c r="L58" s="634"/>
      <c r="M58" s="634"/>
      <c r="N58" s="634"/>
      <c r="O58" s="634"/>
      <c r="P58" s="634"/>
      <c r="Q58" s="660"/>
      <c r="R58" s="36"/>
      <c r="S58" s="201"/>
      <c r="W58" s="33"/>
    </row>
    <row r="59" spans="1:23" ht="12.75" customHeight="1">
      <c r="A59" s="176"/>
      <c r="B59" s="16"/>
      <c r="C59" s="16"/>
      <c r="D59" s="168"/>
      <c r="E59" s="15"/>
      <c r="F59" s="101"/>
      <c r="G59" s="101" t="str">
        <f t="shared" si="2"/>
        <v/>
      </c>
      <c r="H59" s="656"/>
      <c r="I59" s="657"/>
      <c r="J59" s="137"/>
      <c r="K59" s="657"/>
      <c r="L59" s="657"/>
      <c r="M59" s="137"/>
      <c r="N59" s="657"/>
      <c r="O59" s="657"/>
      <c r="P59" s="657"/>
      <c r="Q59" s="659"/>
      <c r="R59" s="36"/>
      <c r="S59" s="201"/>
      <c r="W59" s="33"/>
    </row>
    <row r="60" spans="1:23" ht="12.75" customHeight="1">
      <c r="A60" s="169"/>
      <c r="B60" s="22"/>
      <c r="C60" s="23"/>
      <c r="D60" s="170"/>
      <c r="E60" s="22"/>
      <c r="F60" s="104"/>
      <c r="G60" s="171" t="str">
        <f t="shared" si="2"/>
        <v/>
      </c>
      <c r="H60" s="635"/>
      <c r="I60" s="634"/>
      <c r="J60" s="634"/>
      <c r="K60" s="634"/>
      <c r="L60" s="634"/>
      <c r="M60" s="634"/>
      <c r="N60" s="634"/>
      <c r="O60" s="634"/>
      <c r="P60" s="634"/>
      <c r="Q60" s="660"/>
      <c r="R60" s="36"/>
      <c r="S60" s="201"/>
      <c r="W60" s="33"/>
    </row>
    <row r="61" spans="1:23" ht="12.75" customHeight="1">
      <c r="A61" s="176"/>
      <c r="B61" s="16"/>
      <c r="C61" s="16"/>
      <c r="D61" s="168"/>
      <c r="E61" s="15"/>
      <c r="F61" s="101"/>
      <c r="G61" s="101" t="str">
        <f t="shared" si="2"/>
        <v/>
      </c>
      <c r="H61" s="656"/>
      <c r="I61" s="657"/>
      <c r="J61" s="137"/>
      <c r="K61" s="657"/>
      <c r="L61" s="657"/>
      <c r="M61" s="137"/>
      <c r="N61" s="657"/>
      <c r="O61" s="657"/>
      <c r="P61" s="657"/>
      <c r="Q61" s="659"/>
      <c r="R61" s="36"/>
      <c r="S61" s="201"/>
      <c r="W61" s="33"/>
    </row>
    <row r="62" spans="1:23" ht="12.75" customHeight="1">
      <c r="A62" s="169"/>
      <c r="B62" s="25"/>
      <c r="C62" s="23"/>
      <c r="D62" s="170"/>
      <c r="E62" s="22"/>
      <c r="F62" s="104"/>
      <c r="G62" s="171" t="str">
        <f t="shared" si="2"/>
        <v/>
      </c>
      <c r="H62" s="635"/>
      <c r="I62" s="634"/>
      <c r="J62" s="634"/>
      <c r="K62" s="634"/>
      <c r="L62" s="634"/>
      <c r="M62" s="634"/>
      <c r="N62" s="634"/>
      <c r="O62" s="634"/>
      <c r="P62" s="634"/>
      <c r="Q62" s="660"/>
      <c r="R62" s="36"/>
      <c r="S62" s="201"/>
      <c r="W62" s="33"/>
    </row>
    <row r="63" spans="1:23" ht="12.75" customHeight="1">
      <c r="A63" s="176"/>
      <c r="B63" s="16"/>
      <c r="C63" s="16"/>
      <c r="D63" s="168"/>
      <c r="E63" s="15"/>
      <c r="F63" s="101"/>
      <c r="G63" s="101" t="str">
        <f t="shared" si="2"/>
        <v/>
      </c>
      <c r="H63" s="656"/>
      <c r="I63" s="657"/>
      <c r="J63" s="137"/>
      <c r="K63" s="657"/>
      <c r="L63" s="657"/>
      <c r="M63" s="137"/>
      <c r="N63" s="657"/>
      <c r="O63" s="657"/>
      <c r="P63" s="657"/>
      <c r="Q63" s="659"/>
      <c r="R63" s="36"/>
      <c r="S63" s="201"/>
      <c r="W63" s="33"/>
    </row>
    <row r="64" spans="1:23" ht="12.75" customHeight="1">
      <c r="A64" s="169"/>
      <c r="B64" s="22"/>
      <c r="C64" s="23"/>
      <c r="D64" s="170"/>
      <c r="E64" s="22"/>
      <c r="F64" s="104"/>
      <c r="G64" s="171" t="str">
        <f t="shared" si="2"/>
        <v/>
      </c>
      <c r="H64" s="635"/>
      <c r="I64" s="634"/>
      <c r="J64" s="634"/>
      <c r="K64" s="634"/>
      <c r="L64" s="634"/>
      <c r="M64" s="634"/>
      <c r="N64" s="634"/>
      <c r="O64" s="634"/>
      <c r="P64" s="634"/>
      <c r="Q64" s="660"/>
      <c r="R64" s="36"/>
      <c r="S64" s="201"/>
      <c r="W64" s="33"/>
    </row>
    <row r="65" spans="1:23" ht="12.75" customHeight="1">
      <c r="A65" s="176"/>
      <c r="B65" s="15"/>
      <c r="C65" s="16"/>
      <c r="D65" s="168"/>
      <c r="E65" s="15"/>
      <c r="F65" s="101"/>
      <c r="G65" s="101" t="str">
        <f t="shared" si="2"/>
        <v/>
      </c>
      <c r="H65" s="656"/>
      <c r="I65" s="657"/>
      <c r="J65" s="137"/>
      <c r="K65" s="657"/>
      <c r="L65" s="657"/>
      <c r="M65" s="137"/>
      <c r="N65" s="657"/>
      <c r="O65" s="657"/>
      <c r="P65" s="657"/>
      <c r="Q65" s="659"/>
      <c r="R65" s="36"/>
      <c r="S65" s="201"/>
      <c r="W65" s="33"/>
    </row>
    <row r="66" spans="1:23" ht="12.75" customHeight="1">
      <c r="A66" s="169"/>
      <c r="B66" s="22"/>
      <c r="C66" s="23"/>
      <c r="D66" s="170"/>
      <c r="E66" s="22"/>
      <c r="F66" s="104"/>
      <c r="G66" s="171" t="str">
        <f t="shared" si="2"/>
        <v/>
      </c>
      <c r="H66" s="635"/>
      <c r="I66" s="634"/>
      <c r="J66" s="634"/>
      <c r="K66" s="634"/>
      <c r="L66" s="634"/>
      <c r="M66" s="634"/>
      <c r="N66" s="634"/>
      <c r="O66" s="634"/>
      <c r="P66" s="634"/>
      <c r="Q66" s="660"/>
      <c r="R66" s="36"/>
      <c r="S66" s="201"/>
      <c r="W66" s="33"/>
    </row>
    <row r="67" spans="1:23" ht="12.75" customHeight="1">
      <c r="A67" s="176"/>
      <c r="B67" s="16"/>
      <c r="C67" s="16"/>
      <c r="D67" s="168"/>
      <c r="E67" s="15"/>
      <c r="F67" s="101"/>
      <c r="G67" s="101" t="str">
        <f t="shared" si="2"/>
        <v/>
      </c>
      <c r="H67" s="656"/>
      <c r="I67" s="657"/>
      <c r="J67" s="137"/>
      <c r="K67" s="657"/>
      <c r="L67" s="657"/>
      <c r="M67" s="137"/>
      <c r="N67" s="657"/>
      <c r="O67" s="657"/>
      <c r="P67" s="657"/>
      <c r="Q67" s="659"/>
      <c r="R67" s="36"/>
      <c r="S67" s="201"/>
      <c r="W67" s="33"/>
    </row>
    <row r="68" spans="1:23" ht="12.75" customHeight="1">
      <c r="A68" s="169"/>
      <c r="B68" s="22"/>
      <c r="C68" s="23"/>
      <c r="D68" s="170"/>
      <c r="E68" s="22"/>
      <c r="F68" s="104"/>
      <c r="G68" s="171" t="str">
        <f t="shared" si="2"/>
        <v/>
      </c>
      <c r="H68" s="635"/>
      <c r="I68" s="634"/>
      <c r="J68" s="634"/>
      <c r="K68" s="634"/>
      <c r="L68" s="634"/>
      <c r="M68" s="634"/>
      <c r="N68" s="634"/>
      <c r="O68" s="634"/>
      <c r="P68" s="634"/>
      <c r="Q68" s="660"/>
      <c r="R68" s="36"/>
      <c r="S68" s="201"/>
      <c r="W68" s="33"/>
    </row>
    <row r="69" spans="1:23" ht="12.75" customHeight="1">
      <c r="A69" s="176"/>
      <c r="B69" s="16"/>
      <c r="C69" s="16"/>
      <c r="D69" s="168"/>
      <c r="E69" s="15"/>
      <c r="F69" s="101"/>
      <c r="G69" s="101" t="str">
        <f t="shared" si="2"/>
        <v/>
      </c>
      <c r="H69" s="656"/>
      <c r="I69" s="657"/>
      <c r="J69" s="137"/>
      <c r="K69" s="657"/>
      <c r="L69" s="657"/>
      <c r="M69" s="137"/>
      <c r="N69" s="657"/>
      <c r="O69" s="657"/>
      <c r="P69" s="657"/>
      <c r="Q69" s="659"/>
      <c r="R69" s="36"/>
      <c r="S69" s="201"/>
      <c r="W69" s="33"/>
    </row>
    <row r="70" spans="1:23" ht="12.75" customHeight="1">
      <c r="A70" s="169"/>
      <c r="B70" s="22"/>
      <c r="C70" s="23"/>
      <c r="D70" s="170"/>
      <c r="E70" s="22"/>
      <c r="F70" s="104"/>
      <c r="G70" s="171" t="str">
        <f t="shared" si="2"/>
        <v/>
      </c>
      <c r="H70" s="635"/>
      <c r="I70" s="634"/>
      <c r="J70" s="634"/>
      <c r="K70" s="634"/>
      <c r="L70" s="634"/>
      <c r="M70" s="634"/>
      <c r="N70" s="634"/>
      <c r="O70" s="634"/>
      <c r="P70" s="634"/>
      <c r="Q70" s="660"/>
      <c r="R70" s="36"/>
      <c r="S70" s="201"/>
      <c r="W70" s="33"/>
    </row>
    <row r="71" spans="1:23" ht="12.75" customHeight="1">
      <c r="A71" s="176"/>
      <c r="B71" s="16"/>
      <c r="C71" s="16"/>
      <c r="D71" s="168"/>
      <c r="E71" s="15"/>
      <c r="F71" s="101"/>
      <c r="G71" s="101" t="str">
        <f t="shared" si="2"/>
        <v/>
      </c>
      <c r="H71" s="656"/>
      <c r="I71" s="657"/>
      <c r="J71" s="137"/>
      <c r="K71" s="657"/>
      <c r="L71" s="657"/>
      <c r="M71" s="137"/>
      <c r="N71" s="657"/>
      <c r="O71" s="657"/>
      <c r="P71" s="657"/>
      <c r="Q71" s="659"/>
      <c r="R71" s="36"/>
      <c r="S71" s="201"/>
      <c r="W71" s="33"/>
    </row>
    <row r="72" spans="1:23" ht="12.75" customHeight="1">
      <c r="A72" s="169"/>
      <c r="B72" s="22"/>
      <c r="C72" s="23"/>
      <c r="D72" s="170"/>
      <c r="E72" s="22"/>
      <c r="F72" s="104"/>
      <c r="G72" s="171"/>
      <c r="H72" s="635"/>
      <c r="I72" s="634"/>
      <c r="J72" s="634"/>
      <c r="K72" s="634"/>
      <c r="L72" s="634"/>
      <c r="M72" s="634"/>
      <c r="N72" s="634"/>
      <c r="O72" s="634"/>
      <c r="P72" s="634"/>
      <c r="Q72" s="660"/>
      <c r="R72" s="36"/>
      <c r="S72" s="201"/>
      <c r="W72" s="33"/>
    </row>
    <row r="73" spans="1:23" ht="12.75" customHeight="1">
      <c r="A73" s="176"/>
      <c r="B73" s="15" t="s">
        <v>72</v>
      </c>
      <c r="C73" s="16"/>
      <c r="D73" s="168"/>
      <c r="E73" s="15"/>
      <c r="F73" s="101"/>
      <c r="G73" s="101">
        <f>G43+G45+G47</f>
        <v>5874100</v>
      </c>
      <c r="H73" s="656"/>
      <c r="I73" s="657"/>
      <c r="J73" s="137"/>
      <c r="K73" s="657"/>
      <c r="L73" s="657"/>
      <c r="M73" s="137"/>
      <c r="N73" s="657"/>
      <c r="O73" s="657"/>
      <c r="P73" s="657"/>
      <c r="Q73" s="659"/>
      <c r="R73" s="36"/>
      <c r="S73" s="201"/>
      <c r="W73" s="33"/>
    </row>
    <row r="74" spans="1:23" ht="12.75" customHeight="1">
      <c r="A74" s="169"/>
      <c r="B74" s="22"/>
      <c r="C74" s="23"/>
      <c r="D74" s="170"/>
      <c r="E74" s="22"/>
      <c r="F74" s="104"/>
      <c r="G74" s="104"/>
      <c r="H74" s="635"/>
      <c r="I74" s="634"/>
      <c r="J74" s="634"/>
      <c r="K74" s="634"/>
      <c r="L74" s="634"/>
      <c r="M74" s="634"/>
      <c r="N74" s="634"/>
      <c r="O74" s="634"/>
      <c r="P74" s="634"/>
      <c r="Q74" s="660"/>
      <c r="R74" s="36"/>
      <c r="S74" s="201"/>
      <c r="W74" s="33"/>
    </row>
    <row r="75" spans="1:23" ht="12.75" customHeight="1">
      <c r="A75" s="177"/>
      <c r="B75" s="12"/>
      <c r="C75" s="18"/>
      <c r="D75" s="178"/>
      <c r="E75" s="12"/>
      <c r="F75" s="179"/>
      <c r="G75" s="180"/>
      <c r="H75" s="668"/>
      <c r="I75" s="669"/>
      <c r="J75" s="163"/>
      <c r="K75" s="669"/>
      <c r="L75" s="669"/>
      <c r="M75" s="163"/>
      <c r="N75" s="669"/>
      <c r="O75" s="669"/>
      <c r="P75" s="669"/>
      <c r="Q75" s="670"/>
      <c r="R75" s="36"/>
      <c r="S75" s="201"/>
      <c r="W75" s="33"/>
    </row>
    <row r="76" spans="1:23" s="11" customFormat="1" ht="12.75" customHeight="1">
      <c r="A76" s="165"/>
      <c r="B76" s="20"/>
      <c r="C76" s="24"/>
      <c r="D76" s="186"/>
      <c r="E76" s="20"/>
      <c r="F76" s="166"/>
      <c r="G76" s="166" t="str">
        <f>IF(F76="","",ROUNDDOWN(D76*F76,))</f>
        <v/>
      </c>
      <c r="H76" s="664"/>
      <c r="I76" s="665"/>
      <c r="J76" s="665"/>
      <c r="K76" s="665"/>
      <c r="L76" s="665"/>
      <c r="M76" s="665"/>
      <c r="N76" s="665"/>
      <c r="O76" s="665"/>
      <c r="P76" s="665"/>
      <c r="Q76" s="666"/>
      <c r="S76" s="185"/>
      <c r="T76" s="11" t="s">
        <v>95</v>
      </c>
    </row>
    <row r="77" spans="1:23" s="11" customFormat="1" ht="12.75" customHeight="1">
      <c r="A77" s="167"/>
      <c r="B77" s="16"/>
      <c r="C77" s="16"/>
      <c r="D77" s="168"/>
      <c r="E77" s="15"/>
      <c r="F77" s="101"/>
      <c r="G77" s="101" t="str">
        <f>IF(F77="","",ROUNDDOWN(D77*F77,))</f>
        <v/>
      </c>
      <c r="H77" s="656"/>
      <c r="I77" s="657"/>
      <c r="J77" s="137"/>
      <c r="K77" s="657"/>
      <c r="L77" s="657"/>
      <c r="M77" s="137"/>
      <c r="N77" s="657"/>
      <c r="O77" s="657"/>
      <c r="P77" s="657"/>
      <c r="Q77" s="659"/>
      <c r="S77" s="185" t="s">
        <v>96</v>
      </c>
    </row>
    <row r="78" spans="1:23" s="11" customFormat="1" ht="12.75" customHeight="1">
      <c r="A78" s="169"/>
      <c r="B78" s="22"/>
      <c r="C78" s="23"/>
      <c r="D78" s="173"/>
      <c r="E78" s="22"/>
      <c r="F78" s="104"/>
      <c r="G78" s="171"/>
      <c r="H78" s="635"/>
      <c r="I78" s="634"/>
      <c r="J78" s="634"/>
      <c r="K78" s="634"/>
      <c r="L78" s="634"/>
      <c r="M78" s="634"/>
      <c r="N78" s="634"/>
      <c r="O78" s="634"/>
      <c r="P78" s="634"/>
      <c r="Q78" s="660"/>
      <c r="S78" s="185" t="s">
        <v>97</v>
      </c>
    </row>
    <row r="79" spans="1:23" s="11" customFormat="1" ht="12.75" customHeight="1">
      <c r="A79" s="167" t="s">
        <v>200</v>
      </c>
      <c r="B79" s="16" t="str">
        <f>B43</f>
        <v>美術室空調設置工事</v>
      </c>
      <c r="C79" s="16"/>
      <c r="D79" s="172">
        <v>1</v>
      </c>
      <c r="E79" s="15" t="s">
        <v>87</v>
      </c>
      <c r="F79" s="101"/>
      <c r="G79" s="101">
        <f>G145</f>
        <v>1208000</v>
      </c>
      <c r="H79" s="656"/>
      <c r="I79" s="657"/>
      <c r="J79" s="137"/>
      <c r="K79" s="657"/>
      <c r="L79" s="657"/>
      <c r="M79" s="137"/>
      <c r="N79" s="657"/>
      <c r="O79" s="657"/>
      <c r="P79" s="657"/>
      <c r="Q79" s="659"/>
      <c r="S79" s="185" t="s">
        <v>98</v>
      </c>
    </row>
    <row r="80" spans="1:23" s="11" customFormat="1" ht="12.75" customHeight="1">
      <c r="A80" s="169"/>
      <c r="B80" s="22"/>
      <c r="C80" s="23"/>
      <c r="D80" s="173"/>
      <c r="E80" s="22"/>
      <c r="F80" s="104"/>
      <c r="G80" s="171"/>
      <c r="H80" s="635"/>
      <c r="I80" s="634"/>
      <c r="J80" s="634"/>
      <c r="K80" s="634"/>
      <c r="L80" s="634"/>
      <c r="M80" s="634"/>
      <c r="N80" s="634"/>
      <c r="O80" s="634"/>
      <c r="P80" s="634"/>
      <c r="Q80" s="660"/>
      <c r="S80" s="185" t="s">
        <v>99</v>
      </c>
    </row>
    <row r="81" spans="1:19" s="11" customFormat="1" ht="12.75" customHeight="1">
      <c r="A81" s="167" t="s">
        <v>201</v>
      </c>
      <c r="B81" s="16" t="s">
        <v>129</v>
      </c>
      <c r="C81" s="16"/>
      <c r="D81" s="172">
        <v>1</v>
      </c>
      <c r="E81" s="15" t="s">
        <v>87</v>
      </c>
      <c r="F81" s="101"/>
      <c r="G81" s="101">
        <f>G181</f>
        <v>625000</v>
      </c>
      <c r="H81" s="656"/>
      <c r="I81" s="657"/>
      <c r="J81" s="137"/>
      <c r="K81" s="657"/>
      <c r="L81" s="657"/>
      <c r="M81" s="137"/>
      <c r="N81" s="657"/>
      <c r="O81" s="657"/>
      <c r="P81" s="657"/>
      <c r="Q81" s="659"/>
      <c r="S81" s="185" t="s">
        <v>100</v>
      </c>
    </row>
    <row r="82" spans="1:19" s="11" customFormat="1" ht="12.75" customHeight="1">
      <c r="A82" s="174"/>
      <c r="B82" s="22"/>
      <c r="C82" s="26"/>
      <c r="D82" s="175"/>
      <c r="E82" s="25"/>
      <c r="F82" s="104"/>
      <c r="G82" s="171"/>
      <c r="H82" s="635"/>
      <c r="I82" s="634"/>
      <c r="J82" s="634"/>
      <c r="K82" s="634"/>
      <c r="L82" s="634"/>
      <c r="M82" s="634"/>
      <c r="N82" s="634"/>
      <c r="O82" s="634"/>
      <c r="P82" s="634"/>
      <c r="Q82" s="660"/>
      <c r="S82" s="185" t="s">
        <v>101</v>
      </c>
    </row>
    <row r="83" spans="1:19" s="11" customFormat="1" ht="12.75" customHeight="1">
      <c r="A83" s="167" t="s">
        <v>202</v>
      </c>
      <c r="B83" s="16" t="s">
        <v>75</v>
      </c>
      <c r="C83" s="16"/>
      <c r="D83" s="172">
        <v>1</v>
      </c>
      <c r="E83" s="15" t="s">
        <v>87</v>
      </c>
      <c r="F83" s="101"/>
      <c r="G83" s="101">
        <f>G253</f>
        <v>1202800</v>
      </c>
      <c r="H83" s="656"/>
      <c r="I83" s="657"/>
      <c r="J83" s="137"/>
      <c r="K83" s="667"/>
      <c r="L83" s="667"/>
      <c r="M83" s="137"/>
      <c r="N83" s="657"/>
      <c r="O83" s="657"/>
      <c r="P83" s="657"/>
      <c r="Q83" s="659"/>
      <c r="S83" s="185" t="s">
        <v>41</v>
      </c>
    </row>
    <row r="84" spans="1:19" s="11" customFormat="1" ht="12.75" customHeight="1">
      <c r="A84" s="169"/>
      <c r="B84" s="25"/>
      <c r="C84" s="23"/>
      <c r="D84" s="173"/>
      <c r="E84" s="22"/>
      <c r="F84" s="171"/>
      <c r="G84" s="171"/>
      <c r="H84" s="635"/>
      <c r="I84" s="634"/>
      <c r="J84" s="634"/>
      <c r="K84" s="634"/>
      <c r="L84" s="634"/>
      <c r="M84" s="634"/>
      <c r="N84" s="634"/>
      <c r="O84" s="634"/>
      <c r="P84" s="634"/>
      <c r="Q84" s="660"/>
      <c r="S84" s="185" t="s">
        <v>42</v>
      </c>
    </row>
    <row r="85" spans="1:19" s="11" customFormat="1" ht="12.75" customHeight="1">
      <c r="A85" s="167"/>
      <c r="B85" s="16"/>
      <c r="C85" s="16"/>
      <c r="D85" s="172"/>
      <c r="E85" s="15"/>
      <c r="F85" s="101"/>
      <c r="G85" s="101"/>
      <c r="H85" s="656"/>
      <c r="I85" s="657"/>
      <c r="J85" s="137"/>
      <c r="K85" s="667"/>
      <c r="L85" s="667"/>
      <c r="M85" s="137"/>
      <c r="N85" s="657"/>
      <c r="O85" s="657"/>
      <c r="P85" s="657"/>
      <c r="Q85" s="659"/>
      <c r="S85" s="185" t="s">
        <v>102</v>
      </c>
    </row>
    <row r="86" spans="1:19" s="11" customFormat="1" ht="12.75" customHeight="1">
      <c r="A86" s="169"/>
      <c r="B86" s="23"/>
      <c r="C86" s="23"/>
      <c r="D86" s="173"/>
      <c r="E86" s="22"/>
      <c r="F86" s="104"/>
      <c r="G86" s="171"/>
      <c r="H86" s="635"/>
      <c r="I86" s="634"/>
      <c r="J86" s="634"/>
      <c r="K86" s="634"/>
      <c r="L86" s="634"/>
      <c r="M86" s="634"/>
      <c r="N86" s="634"/>
      <c r="O86" s="634"/>
      <c r="P86" s="634"/>
      <c r="Q86" s="660"/>
    </row>
    <row r="87" spans="1:19" s="11" customFormat="1" ht="12.75" customHeight="1">
      <c r="A87" s="167"/>
      <c r="B87" s="16"/>
      <c r="C87" s="16"/>
      <c r="D87" s="172"/>
      <c r="E87" s="15"/>
      <c r="F87" s="101"/>
      <c r="G87" s="101"/>
      <c r="H87" s="656"/>
      <c r="I87" s="657"/>
      <c r="J87" s="137"/>
      <c r="K87" s="667"/>
      <c r="L87" s="667"/>
      <c r="M87" s="137"/>
      <c r="N87" s="657"/>
      <c r="O87" s="657"/>
      <c r="P87" s="657"/>
      <c r="Q87" s="659"/>
    </row>
    <row r="88" spans="1:19" s="11" customFormat="1" ht="12.75" customHeight="1">
      <c r="A88" s="169"/>
      <c r="B88" s="23"/>
      <c r="C88" s="23"/>
      <c r="D88" s="170"/>
      <c r="E88" s="22"/>
      <c r="F88" s="104"/>
      <c r="G88" s="171" t="str">
        <f>IF(F88="","",ROUNDDOWN(D88*F88,))</f>
        <v/>
      </c>
      <c r="H88" s="635"/>
      <c r="I88" s="634"/>
      <c r="J88" s="634"/>
      <c r="K88" s="634"/>
      <c r="L88" s="634"/>
      <c r="M88" s="634"/>
      <c r="N88" s="634"/>
      <c r="O88" s="634"/>
      <c r="P88" s="634"/>
      <c r="Q88" s="660"/>
      <c r="S88" s="11" t="s">
        <v>109</v>
      </c>
    </row>
    <row r="89" spans="1:19" s="11" customFormat="1" ht="12.75" customHeight="1">
      <c r="A89" s="167"/>
      <c r="B89" s="16"/>
      <c r="C89" s="16"/>
      <c r="D89" s="168"/>
      <c r="E89" s="15"/>
      <c r="F89" s="101"/>
      <c r="G89" s="101" t="str">
        <f>IF(F89="","",ROUNDDOWN(D89*F89,))</f>
        <v/>
      </c>
      <c r="H89" s="656"/>
      <c r="I89" s="657"/>
      <c r="J89" s="137"/>
      <c r="K89" s="667"/>
      <c r="L89" s="667"/>
      <c r="M89" s="137"/>
      <c r="N89" s="657"/>
      <c r="O89" s="657"/>
      <c r="P89" s="657"/>
      <c r="Q89" s="659"/>
      <c r="S89" s="187" t="e">
        <f>G109-G79-#REF!-G83-G85-#REF!</f>
        <v>#REF!</v>
      </c>
    </row>
    <row r="90" spans="1:19" s="11" customFormat="1" ht="12.75" customHeight="1">
      <c r="A90" s="174"/>
      <c r="B90" s="25"/>
      <c r="C90" s="23"/>
      <c r="D90" s="170"/>
      <c r="E90" s="22"/>
      <c r="F90" s="104"/>
      <c r="G90" s="171" t="str">
        <f>IF(F90="","",ROUNDDOWN(D90*F90,))</f>
        <v/>
      </c>
      <c r="H90" s="635"/>
      <c r="I90" s="634"/>
      <c r="J90" s="634"/>
      <c r="K90" s="634"/>
      <c r="L90" s="634"/>
      <c r="M90" s="634"/>
      <c r="N90" s="634"/>
      <c r="O90" s="634"/>
      <c r="P90" s="634"/>
      <c r="Q90" s="660"/>
      <c r="S90" s="11" t="s">
        <v>105</v>
      </c>
    </row>
    <row r="91" spans="1:19" s="11" customFormat="1" ht="12.75" customHeight="1">
      <c r="A91" s="176"/>
      <c r="B91" s="16"/>
      <c r="C91" s="16"/>
      <c r="D91" s="168"/>
      <c r="E91" s="15"/>
      <c r="F91" s="101"/>
      <c r="G91" s="101" t="str">
        <f>IF(F91="","",ROUNDDOWN(D91*F91,))</f>
        <v/>
      </c>
      <c r="H91" s="656"/>
      <c r="I91" s="657"/>
      <c r="J91" s="137"/>
      <c r="K91" s="667"/>
      <c r="L91" s="667"/>
      <c r="M91" s="137"/>
      <c r="N91" s="657"/>
      <c r="O91" s="657"/>
      <c r="P91" s="657"/>
      <c r="Q91" s="659"/>
      <c r="S91" s="187">
        <f>G73-G265</f>
        <v>5774100</v>
      </c>
    </row>
    <row r="92" spans="1:19" s="11" customFormat="1" ht="12.75" customHeight="1">
      <c r="A92" s="169"/>
      <c r="B92" s="22"/>
      <c r="C92" s="23"/>
      <c r="D92" s="170"/>
      <c r="E92" s="22"/>
      <c r="F92" s="104"/>
      <c r="G92" s="171" t="str">
        <f t="shared" ref="G92:G107" si="3">IF(F92="","",ROUNDDOWN(D92*F92,))</f>
        <v/>
      </c>
      <c r="H92" s="635"/>
      <c r="I92" s="634"/>
      <c r="J92" s="634"/>
      <c r="K92" s="634"/>
      <c r="L92" s="634"/>
      <c r="M92" s="634"/>
      <c r="N92" s="634"/>
      <c r="O92" s="634"/>
      <c r="P92" s="634"/>
      <c r="Q92" s="660"/>
      <c r="S92" s="11" t="s">
        <v>103</v>
      </c>
    </row>
    <row r="93" spans="1:19" s="11" customFormat="1" ht="12.75" customHeight="1">
      <c r="A93" s="167"/>
      <c r="B93" s="16"/>
      <c r="C93" s="16"/>
      <c r="D93" s="168"/>
      <c r="E93" s="15"/>
      <c r="F93" s="101"/>
      <c r="G93" s="101" t="str">
        <f t="shared" si="3"/>
        <v/>
      </c>
      <c r="H93" s="656"/>
      <c r="I93" s="657"/>
      <c r="J93" s="137"/>
      <c r="K93" s="657"/>
      <c r="L93" s="657"/>
      <c r="M93" s="137"/>
      <c r="N93" s="657"/>
      <c r="O93" s="657"/>
      <c r="P93" s="657"/>
      <c r="Q93" s="659"/>
      <c r="S93" s="187">
        <f>G79</f>
        <v>1208000</v>
      </c>
    </row>
    <row r="94" spans="1:19" s="11" customFormat="1" ht="12.75" customHeight="1">
      <c r="A94" s="169"/>
      <c r="B94" s="22"/>
      <c r="C94" s="23"/>
      <c r="D94" s="170"/>
      <c r="E94" s="22"/>
      <c r="F94" s="104"/>
      <c r="G94" s="171" t="str">
        <f t="shared" si="3"/>
        <v/>
      </c>
      <c r="H94" s="635"/>
      <c r="I94" s="634"/>
      <c r="J94" s="634"/>
      <c r="K94" s="634"/>
      <c r="L94" s="634"/>
      <c r="M94" s="634"/>
      <c r="N94" s="634"/>
      <c r="O94" s="634"/>
      <c r="P94" s="634"/>
      <c r="Q94" s="660"/>
      <c r="S94" s="11" t="s">
        <v>88</v>
      </c>
    </row>
    <row r="95" spans="1:19" s="11" customFormat="1" ht="12.75" customHeight="1">
      <c r="A95" s="176"/>
      <c r="B95" s="16"/>
      <c r="C95" s="16"/>
      <c r="D95" s="168"/>
      <c r="E95" s="15"/>
      <c r="F95" s="101"/>
      <c r="G95" s="101" t="str">
        <f t="shared" si="3"/>
        <v/>
      </c>
      <c r="H95" s="656"/>
      <c r="I95" s="657"/>
      <c r="J95" s="137"/>
      <c r="K95" s="657"/>
      <c r="L95" s="657"/>
      <c r="M95" s="137"/>
      <c r="N95" s="657"/>
      <c r="O95" s="657"/>
      <c r="P95" s="657"/>
      <c r="Q95" s="659"/>
      <c r="S95" s="187" t="e">
        <f>#REF!</f>
        <v>#REF!</v>
      </c>
    </row>
    <row r="96" spans="1:19" s="11" customFormat="1" ht="12.75" customHeight="1">
      <c r="A96" s="169"/>
      <c r="B96" s="22"/>
      <c r="C96" s="23"/>
      <c r="D96" s="170"/>
      <c r="E96" s="22"/>
      <c r="F96" s="104"/>
      <c r="G96" s="171" t="str">
        <f t="shared" si="3"/>
        <v/>
      </c>
      <c r="H96" s="635"/>
      <c r="I96" s="634"/>
      <c r="J96" s="634"/>
      <c r="K96" s="634"/>
      <c r="L96" s="634"/>
      <c r="M96" s="634"/>
      <c r="N96" s="634"/>
      <c r="O96" s="634"/>
      <c r="P96" s="634"/>
      <c r="Q96" s="660"/>
      <c r="S96" s="11" t="s">
        <v>108</v>
      </c>
    </row>
    <row r="97" spans="1:20" s="11" customFormat="1" ht="12.75" customHeight="1">
      <c r="A97" s="176"/>
      <c r="B97" s="16"/>
      <c r="C97" s="16"/>
      <c r="D97" s="168"/>
      <c r="E97" s="15"/>
      <c r="F97" s="101"/>
      <c r="G97" s="101" t="str">
        <f t="shared" si="3"/>
        <v/>
      </c>
      <c r="H97" s="656"/>
      <c r="I97" s="657"/>
      <c r="J97" s="137"/>
      <c r="K97" s="657"/>
      <c r="L97" s="657"/>
      <c r="M97" s="137"/>
      <c r="N97" s="657"/>
      <c r="O97" s="657"/>
      <c r="P97" s="657"/>
      <c r="Q97" s="659"/>
      <c r="S97" s="187">
        <f>G161</f>
        <v>58000</v>
      </c>
    </row>
    <row r="98" spans="1:20" s="11" customFormat="1" ht="12.75" customHeight="1">
      <c r="A98" s="169"/>
      <c r="B98" s="25"/>
      <c r="C98" s="23"/>
      <c r="D98" s="170"/>
      <c r="E98" s="22"/>
      <c r="F98" s="104"/>
      <c r="G98" s="171" t="str">
        <f t="shared" si="3"/>
        <v/>
      </c>
      <c r="H98" s="635"/>
      <c r="I98" s="634"/>
      <c r="J98" s="634"/>
      <c r="K98" s="634"/>
      <c r="L98" s="634"/>
      <c r="M98" s="634"/>
      <c r="N98" s="634"/>
      <c r="O98" s="634"/>
      <c r="P98" s="634"/>
      <c r="Q98" s="660"/>
      <c r="S98" s="11" t="s">
        <v>117</v>
      </c>
    </row>
    <row r="99" spans="1:20" s="11" customFormat="1" ht="12.75" customHeight="1">
      <c r="A99" s="176"/>
      <c r="B99" s="16"/>
      <c r="C99" s="16"/>
      <c r="D99" s="168"/>
      <c r="E99" s="15"/>
      <c r="F99" s="101"/>
      <c r="G99" s="101" t="str">
        <f t="shared" si="3"/>
        <v/>
      </c>
      <c r="H99" s="656"/>
      <c r="I99" s="657"/>
      <c r="J99" s="137"/>
      <c r="K99" s="657"/>
      <c r="L99" s="657"/>
      <c r="M99" s="137"/>
      <c r="N99" s="657"/>
      <c r="O99" s="657"/>
      <c r="P99" s="657"/>
      <c r="Q99" s="659"/>
      <c r="S99" s="187">
        <f>G79+G81</f>
        <v>1833000</v>
      </c>
    </row>
    <row r="100" spans="1:20" s="11" customFormat="1" ht="12.75" customHeight="1">
      <c r="A100" s="169"/>
      <c r="B100" s="22"/>
      <c r="C100" s="23"/>
      <c r="D100" s="170"/>
      <c r="E100" s="22"/>
      <c r="F100" s="104"/>
      <c r="G100" s="171" t="str">
        <f t="shared" si="3"/>
        <v/>
      </c>
      <c r="H100" s="635"/>
      <c r="I100" s="634"/>
      <c r="J100" s="634"/>
      <c r="K100" s="634"/>
      <c r="L100" s="634"/>
      <c r="M100" s="634"/>
      <c r="N100" s="634"/>
      <c r="O100" s="634"/>
      <c r="P100" s="634"/>
      <c r="Q100" s="660"/>
      <c r="S100" s="11" t="s">
        <v>22</v>
      </c>
    </row>
    <row r="101" spans="1:20" s="11" customFormat="1" ht="12.75" customHeight="1">
      <c r="A101" s="176"/>
      <c r="B101" s="15"/>
      <c r="C101" s="16"/>
      <c r="D101" s="168"/>
      <c r="E101" s="15"/>
      <c r="F101" s="101"/>
      <c r="G101" s="101" t="str">
        <f t="shared" si="3"/>
        <v/>
      </c>
      <c r="H101" s="656"/>
      <c r="I101" s="657"/>
      <c r="J101" s="137"/>
      <c r="K101" s="657"/>
      <c r="L101" s="657"/>
      <c r="M101" s="137"/>
      <c r="N101" s="657"/>
      <c r="O101" s="657"/>
      <c r="P101" s="657"/>
      <c r="Q101" s="659"/>
      <c r="S101" s="187">
        <f>G83</f>
        <v>1202800</v>
      </c>
    </row>
    <row r="102" spans="1:20" s="11" customFormat="1" ht="12.75" customHeight="1">
      <c r="A102" s="169"/>
      <c r="B102" s="22"/>
      <c r="C102" s="23"/>
      <c r="D102" s="170"/>
      <c r="E102" s="22"/>
      <c r="F102" s="104"/>
      <c r="G102" s="171" t="str">
        <f t="shared" si="3"/>
        <v/>
      </c>
      <c r="H102" s="635"/>
      <c r="I102" s="634"/>
      <c r="J102" s="634"/>
      <c r="K102" s="634"/>
      <c r="L102" s="634"/>
      <c r="M102" s="634"/>
      <c r="N102" s="634"/>
      <c r="O102" s="634"/>
      <c r="P102" s="634"/>
      <c r="Q102" s="660"/>
    </row>
    <row r="103" spans="1:20" s="11" customFormat="1" ht="12.75" customHeight="1">
      <c r="A103" s="176"/>
      <c r="B103" s="16"/>
      <c r="C103" s="16"/>
      <c r="D103" s="168"/>
      <c r="E103" s="15"/>
      <c r="F103" s="101"/>
      <c r="G103" s="101" t="str">
        <f t="shared" si="3"/>
        <v/>
      </c>
      <c r="H103" s="656"/>
      <c r="I103" s="657"/>
      <c r="J103" s="137"/>
      <c r="K103" s="657"/>
      <c r="L103" s="657"/>
      <c r="M103" s="137"/>
      <c r="N103" s="657"/>
      <c r="O103" s="657"/>
      <c r="P103" s="657"/>
      <c r="Q103" s="659"/>
    </row>
    <row r="104" spans="1:20" s="11" customFormat="1" ht="12.75" customHeight="1">
      <c r="A104" s="169"/>
      <c r="B104" s="22"/>
      <c r="C104" s="23"/>
      <c r="D104" s="170"/>
      <c r="E104" s="22"/>
      <c r="F104" s="104"/>
      <c r="G104" s="171" t="str">
        <f t="shared" si="3"/>
        <v/>
      </c>
      <c r="H104" s="635"/>
      <c r="I104" s="634"/>
      <c r="J104" s="634"/>
      <c r="K104" s="634"/>
      <c r="L104" s="634"/>
      <c r="M104" s="634"/>
      <c r="N104" s="634"/>
      <c r="O104" s="634"/>
      <c r="P104" s="634"/>
      <c r="Q104" s="660"/>
    </row>
    <row r="105" spans="1:20" s="11" customFormat="1" ht="12.75" customHeight="1">
      <c r="A105" s="176"/>
      <c r="B105" s="16"/>
      <c r="C105" s="16"/>
      <c r="D105" s="168"/>
      <c r="E105" s="15"/>
      <c r="F105" s="101"/>
      <c r="G105" s="101" t="str">
        <f t="shared" si="3"/>
        <v/>
      </c>
      <c r="H105" s="656"/>
      <c r="I105" s="657"/>
      <c r="J105" s="137"/>
      <c r="K105" s="657"/>
      <c r="L105" s="657"/>
      <c r="M105" s="137"/>
      <c r="N105" s="657"/>
      <c r="O105" s="657"/>
      <c r="P105" s="657"/>
      <c r="Q105" s="659"/>
    </row>
    <row r="106" spans="1:20" s="11" customFormat="1" ht="12.75" customHeight="1">
      <c r="A106" s="169"/>
      <c r="B106" s="22"/>
      <c r="C106" s="23"/>
      <c r="D106" s="170"/>
      <c r="E106" s="22"/>
      <c r="F106" s="104"/>
      <c r="G106" s="171" t="str">
        <f t="shared" si="3"/>
        <v/>
      </c>
      <c r="H106" s="635"/>
      <c r="I106" s="634"/>
      <c r="J106" s="634"/>
      <c r="K106" s="634"/>
      <c r="L106" s="634"/>
      <c r="M106" s="634"/>
      <c r="N106" s="634"/>
      <c r="O106" s="634"/>
      <c r="P106" s="634"/>
      <c r="Q106" s="660"/>
    </row>
    <row r="107" spans="1:20" s="11" customFormat="1" ht="12.75" customHeight="1">
      <c r="A107" s="176"/>
      <c r="B107" s="16"/>
      <c r="C107" s="16"/>
      <c r="D107" s="168"/>
      <c r="E107" s="15"/>
      <c r="F107" s="101"/>
      <c r="G107" s="101" t="str">
        <f t="shared" si="3"/>
        <v/>
      </c>
      <c r="H107" s="656"/>
      <c r="I107" s="657"/>
      <c r="J107" s="137"/>
      <c r="K107" s="657"/>
      <c r="L107" s="657"/>
      <c r="M107" s="137"/>
      <c r="N107" s="657"/>
      <c r="O107" s="657"/>
      <c r="P107" s="657"/>
      <c r="Q107" s="659"/>
    </row>
    <row r="108" spans="1:20" s="11" customFormat="1" ht="12.75" customHeight="1">
      <c r="A108" s="169"/>
      <c r="B108" s="22"/>
      <c r="C108" s="23"/>
      <c r="D108" s="170"/>
      <c r="E108" s="22"/>
      <c r="F108" s="104"/>
      <c r="G108" s="171"/>
      <c r="H108" s="635"/>
      <c r="I108" s="634"/>
      <c r="J108" s="634"/>
      <c r="K108" s="634"/>
      <c r="L108" s="634"/>
      <c r="M108" s="634"/>
      <c r="N108" s="634"/>
      <c r="O108" s="634"/>
      <c r="P108" s="634"/>
      <c r="Q108" s="660"/>
    </row>
    <row r="109" spans="1:20" s="11" customFormat="1" ht="12.75" customHeight="1">
      <c r="A109" s="176"/>
      <c r="B109" s="15" t="s">
        <v>72</v>
      </c>
      <c r="C109" s="16"/>
      <c r="D109" s="168"/>
      <c r="E109" s="15"/>
      <c r="F109" s="101"/>
      <c r="G109" s="101">
        <f>G79+G81+G83</f>
        <v>3035800</v>
      </c>
      <c r="H109" s="656"/>
      <c r="I109" s="657"/>
      <c r="J109" s="137"/>
      <c r="K109" s="657"/>
      <c r="L109" s="657"/>
      <c r="M109" s="137"/>
      <c r="N109" s="657"/>
      <c r="O109" s="657"/>
      <c r="P109" s="657"/>
      <c r="Q109" s="659"/>
    </row>
    <row r="110" spans="1:20" s="11" customFormat="1" ht="12.75" customHeight="1">
      <c r="A110" s="169"/>
      <c r="B110" s="22"/>
      <c r="C110" s="23"/>
      <c r="D110" s="170"/>
      <c r="E110" s="22"/>
      <c r="F110" s="104"/>
      <c r="G110" s="104"/>
      <c r="H110" s="635"/>
      <c r="I110" s="634"/>
      <c r="J110" s="634"/>
      <c r="K110" s="634"/>
      <c r="L110" s="634"/>
      <c r="M110" s="634"/>
      <c r="N110" s="634"/>
      <c r="O110" s="634"/>
      <c r="P110" s="634"/>
      <c r="Q110" s="660"/>
    </row>
    <row r="111" spans="1:20" s="11" customFormat="1" ht="12.75" customHeight="1">
      <c r="A111" s="177"/>
      <c r="B111" s="12"/>
      <c r="C111" s="18"/>
      <c r="D111" s="178"/>
      <c r="E111" s="12"/>
      <c r="F111" s="179"/>
      <c r="G111" s="180"/>
      <c r="H111" s="668"/>
      <c r="I111" s="669"/>
      <c r="J111" s="163"/>
      <c r="K111" s="669"/>
      <c r="L111" s="669"/>
      <c r="M111" s="163"/>
      <c r="N111" s="669"/>
      <c r="O111" s="669"/>
      <c r="P111" s="669"/>
      <c r="Q111" s="670"/>
    </row>
    <row r="112" spans="1:20" s="11" customFormat="1" ht="12.75" customHeight="1">
      <c r="A112" s="165"/>
      <c r="B112" s="20"/>
      <c r="C112" s="24"/>
      <c r="D112" s="186"/>
      <c r="E112" s="20"/>
      <c r="F112" s="166"/>
      <c r="G112" s="166" t="str">
        <f>IF(F112="","",ROUNDDOWN(D112*F112,))</f>
        <v/>
      </c>
      <c r="H112" s="664"/>
      <c r="I112" s="665"/>
      <c r="J112" s="665"/>
      <c r="K112" s="665"/>
      <c r="L112" s="665"/>
      <c r="M112" s="665"/>
      <c r="N112" s="665"/>
      <c r="O112" s="665"/>
      <c r="P112" s="665"/>
      <c r="Q112" s="666"/>
      <c r="S112" s="185"/>
      <c r="T112" s="11" t="s">
        <v>95</v>
      </c>
    </row>
    <row r="113" spans="1:19" s="11" customFormat="1" ht="12.75" customHeight="1">
      <c r="A113" s="167" t="s">
        <v>200</v>
      </c>
      <c r="B113" s="16" t="str">
        <f>B43</f>
        <v>美術室空調設置工事</v>
      </c>
      <c r="C113" s="16"/>
      <c r="D113" s="168"/>
      <c r="E113" s="15"/>
      <c r="F113" s="101"/>
      <c r="G113" s="101" t="str">
        <f>IF(F113="","",ROUNDDOWN(D113*F113,))</f>
        <v/>
      </c>
      <c r="H113" s="656"/>
      <c r="I113" s="657"/>
      <c r="J113" s="137"/>
      <c r="K113" s="657"/>
      <c r="L113" s="657"/>
      <c r="M113" s="137"/>
      <c r="N113" s="657"/>
      <c r="O113" s="657"/>
      <c r="P113" s="657"/>
      <c r="Q113" s="659"/>
      <c r="S113" s="185" t="s">
        <v>96</v>
      </c>
    </row>
    <row r="114" spans="1:19" s="11" customFormat="1" ht="12.75" customHeight="1">
      <c r="A114" s="169"/>
      <c r="B114" s="22"/>
      <c r="C114" s="27" t="s">
        <v>121</v>
      </c>
      <c r="D114" s="173"/>
      <c r="E114" s="22"/>
      <c r="F114" s="104"/>
      <c r="G114" s="171"/>
      <c r="H114" s="635" t="s">
        <v>41</v>
      </c>
      <c r="I114" s="634"/>
      <c r="J114" s="634"/>
      <c r="K114" s="634"/>
      <c r="L114" s="634"/>
      <c r="M114" s="634"/>
      <c r="N114" s="634"/>
      <c r="O114" s="634"/>
      <c r="P114" s="634"/>
      <c r="Q114" s="660"/>
      <c r="S114" s="185" t="s">
        <v>97</v>
      </c>
    </row>
    <row r="115" spans="1:19" s="11" customFormat="1" ht="12.75" customHeight="1">
      <c r="A115" s="167"/>
      <c r="B115" s="16" t="s">
        <v>119</v>
      </c>
      <c r="C115" s="16"/>
      <c r="D115" s="172">
        <v>2</v>
      </c>
      <c r="E115" s="15" t="s">
        <v>31</v>
      </c>
      <c r="F115" s="101">
        <v>151000</v>
      </c>
      <c r="G115" s="101">
        <f>D115*F115</f>
        <v>302000</v>
      </c>
      <c r="H115" s="671" t="s">
        <v>118</v>
      </c>
      <c r="I115" s="672"/>
      <c r="J115" s="672"/>
      <c r="K115" s="672"/>
      <c r="L115" s="672"/>
      <c r="M115" s="672"/>
      <c r="N115" s="672"/>
      <c r="O115" s="672"/>
      <c r="P115" s="672"/>
      <c r="Q115" s="673"/>
      <c r="S115" s="185" t="s">
        <v>98</v>
      </c>
    </row>
    <row r="116" spans="1:19" s="11" customFormat="1" ht="12.75" customHeight="1">
      <c r="A116" s="169"/>
      <c r="B116" s="22"/>
      <c r="C116" s="23"/>
      <c r="D116" s="173"/>
      <c r="E116" s="22"/>
      <c r="F116" s="104"/>
      <c r="G116" s="171"/>
      <c r="H116" s="635" t="s">
        <v>41</v>
      </c>
      <c r="I116" s="634"/>
      <c r="J116" s="634"/>
      <c r="K116" s="634"/>
      <c r="L116" s="634"/>
      <c r="M116" s="634"/>
      <c r="N116" s="634"/>
      <c r="O116" s="634"/>
      <c r="P116" s="634"/>
      <c r="Q116" s="660"/>
      <c r="S116" s="185" t="s">
        <v>99</v>
      </c>
    </row>
    <row r="117" spans="1:19" s="11" customFormat="1" ht="12.75" customHeight="1">
      <c r="A117" s="167"/>
      <c r="B117" s="16" t="s">
        <v>120</v>
      </c>
      <c r="C117" s="16" t="s">
        <v>126</v>
      </c>
      <c r="D117" s="172">
        <v>2</v>
      </c>
      <c r="E117" s="15" t="s">
        <v>31</v>
      </c>
      <c r="F117" s="101">
        <v>360000</v>
      </c>
      <c r="G117" s="101">
        <f>D117*F117</f>
        <v>720000</v>
      </c>
      <c r="H117" s="671" t="s">
        <v>122</v>
      </c>
      <c r="I117" s="672"/>
      <c r="J117" s="672"/>
      <c r="K117" s="672"/>
      <c r="L117" s="672"/>
      <c r="M117" s="672"/>
      <c r="N117" s="672"/>
      <c r="O117" s="672"/>
      <c r="P117" s="672"/>
      <c r="Q117" s="673"/>
      <c r="S117" s="185" t="s">
        <v>100</v>
      </c>
    </row>
    <row r="118" spans="1:19" s="11" customFormat="1" ht="12.75" customHeight="1">
      <c r="A118" s="174"/>
      <c r="B118" s="22"/>
      <c r="C118" s="26"/>
      <c r="D118" s="175"/>
      <c r="E118" s="25"/>
      <c r="F118" s="104"/>
      <c r="G118" s="171"/>
      <c r="H118" s="635" t="s">
        <v>41</v>
      </c>
      <c r="I118" s="634"/>
      <c r="J118" s="634"/>
      <c r="K118" s="134"/>
      <c r="L118" s="134"/>
      <c r="M118" s="134"/>
      <c r="N118" s="134"/>
      <c r="O118" s="134"/>
      <c r="P118" s="134"/>
      <c r="Q118" s="135"/>
      <c r="S118" s="185" t="s">
        <v>101</v>
      </c>
    </row>
    <row r="119" spans="1:19" s="11" customFormat="1" ht="12.75" customHeight="1">
      <c r="A119" s="167"/>
      <c r="B119" s="16" t="s">
        <v>123</v>
      </c>
      <c r="C119" s="16"/>
      <c r="D119" s="172">
        <v>2</v>
      </c>
      <c r="E119" s="15" t="s">
        <v>31</v>
      </c>
      <c r="F119" s="101">
        <v>18000</v>
      </c>
      <c r="G119" s="101">
        <f>D119*F119</f>
        <v>36000</v>
      </c>
      <c r="H119" s="671" t="s">
        <v>124</v>
      </c>
      <c r="I119" s="672"/>
      <c r="J119" s="672"/>
      <c r="K119" s="672"/>
      <c r="L119" s="672"/>
      <c r="M119" s="672"/>
      <c r="N119" s="672"/>
      <c r="O119" s="672"/>
      <c r="P119" s="672"/>
      <c r="Q119" s="673"/>
      <c r="S119" s="185" t="s">
        <v>41</v>
      </c>
    </row>
    <row r="120" spans="1:19" s="11" customFormat="1" ht="12.75" customHeight="1">
      <c r="A120" s="169"/>
      <c r="B120" s="25"/>
      <c r="C120" s="23"/>
      <c r="D120" s="175"/>
      <c r="E120" s="25"/>
      <c r="F120" s="104"/>
      <c r="G120" s="171"/>
      <c r="H120" s="635" t="s">
        <v>41</v>
      </c>
      <c r="I120" s="634"/>
      <c r="J120" s="634"/>
      <c r="K120" s="134"/>
      <c r="L120" s="134"/>
      <c r="M120" s="134"/>
      <c r="N120" s="134"/>
      <c r="O120" s="134"/>
      <c r="P120" s="134"/>
      <c r="Q120" s="135"/>
      <c r="S120" s="185" t="s">
        <v>42</v>
      </c>
    </row>
    <row r="121" spans="1:19" s="11" customFormat="1" ht="12.75" customHeight="1">
      <c r="A121" s="167"/>
      <c r="B121" s="16" t="s">
        <v>125</v>
      </c>
      <c r="C121" s="191"/>
      <c r="D121" s="172">
        <v>2</v>
      </c>
      <c r="E121" s="15" t="s">
        <v>31</v>
      </c>
      <c r="F121" s="101">
        <v>31000</v>
      </c>
      <c r="G121" s="101">
        <f>D121*F121</f>
        <v>62000</v>
      </c>
      <c r="H121" s="194"/>
      <c r="I121" s="195"/>
      <c r="J121" s="195"/>
      <c r="K121" s="195"/>
      <c r="L121" s="195"/>
      <c r="M121" s="195"/>
      <c r="N121" s="195"/>
      <c r="O121" s="195"/>
      <c r="P121" s="195"/>
      <c r="Q121" s="196"/>
      <c r="S121" s="185" t="s">
        <v>102</v>
      </c>
    </row>
    <row r="122" spans="1:19" s="11" customFormat="1" ht="12.75" customHeight="1">
      <c r="A122" s="169"/>
      <c r="B122" s="25"/>
      <c r="C122" s="23"/>
      <c r="D122" s="175"/>
      <c r="E122" s="25"/>
      <c r="F122" s="104"/>
      <c r="G122" s="171"/>
      <c r="H122" s="635" t="s">
        <v>41</v>
      </c>
      <c r="I122" s="634"/>
      <c r="J122" s="634"/>
      <c r="K122" s="634"/>
      <c r="L122" s="634"/>
      <c r="M122" s="634"/>
      <c r="N122" s="634"/>
      <c r="O122" s="634"/>
      <c r="P122" s="634"/>
      <c r="Q122" s="660"/>
    </row>
    <row r="123" spans="1:19" s="11" customFormat="1" ht="12.75" customHeight="1">
      <c r="A123" s="167"/>
      <c r="B123" s="16" t="s">
        <v>127</v>
      </c>
      <c r="C123" s="16" t="s">
        <v>128</v>
      </c>
      <c r="D123" s="172">
        <v>2</v>
      </c>
      <c r="E123" s="15" t="s">
        <v>31</v>
      </c>
      <c r="F123" s="101">
        <v>44000</v>
      </c>
      <c r="G123" s="101">
        <f>D123*F123</f>
        <v>88000</v>
      </c>
      <c r="H123" s="671"/>
      <c r="I123" s="672"/>
      <c r="J123" s="672"/>
      <c r="K123" s="672"/>
      <c r="L123" s="672"/>
      <c r="M123" s="672"/>
      <c r="N123" s="672"/>
      <c r="O123" s="672"/>
      <c r="P123" s="672"/>
      <c r="Q123" s="673"/>
    </row>
    <row r="124" spans="1:19" s="11" customFormat="1" ht="12.75" customHeight="1">
      <c r="A124" s="169"/>
      <c r="B124" s="25"/>
      <c r="C124" s="23"/>
      <c r="D124" s="175"/>
      <c r="E124" s="25"/>
      <c r="F124" s="104"/>
      <c r="G124" s="171"/>
      <c r="H124" s="635"/>
      <c r="I124" s="634"/>
      <c r="J124" s="634"/>
      <c r="K124" s="634"/>
      <c r="L124" s="634"/>
      <c r="M124" s="634"/>
      <c r="N124" s="634"/>
      <c r="O124" s="634"/>
      <c r="P124" s="634"/>
      <c r="Q124" s="660"/>
      <c r="S124" s="11" t="s">
        <v>109</v>
      </c>
    </row>
    <row r="125" spans="1:19" s="11" customFormat="1" ht="12.75" customHeight="1">
      <c r="A125" s="167"/>
      <c r="B125" s="16"/>
      <c r="C125" s="16"/>
      <c r="D125" s="172"/>
      <c r="E125" s="15"/>
      <c r="F125" s="101"/>
      <c r="G125" s="101"/>
      <c r="H125" s="671"/>
      <c r="I125" s="672"/>
      <c r="J125" s="672"/>
      <c r="K125" s="672"/>
      <c r="L125" s="672"/>
      <c r="M125" s="672"/>
      <c r="N125" s="672"/>
      <c r="O125" s="672"/>
      <c r="P125" s="672"/>
      <c r="Q125" s="673"/>
      <c r="S125" s="187" t="e">
        <f>G145-G115-#REF!-G119-G121-#REF!</f>
        <v>#REF!</v>
      </c>
    </row>
    <row r="126" spans="1:19" s="11" customFormat="1" ht="12.75" customHeight="1">
      <c r="A126" s="174"/>
      <c r="B126" s="23"/>
      <c r="C126" s="23"/>
      <c r="D126" s="170"/>
      <c r="E126" s="22"/>
      <c r="F126" s="104"/>
      <c r="G126" s="171"/>
      <c r="H126" s="635"/>
      <c r="I126" s="634"/>
      <c r="J126" s="634"/>
      <c r="K126" s="634"/>
      <c r="L126" s="634"/>
      <c r="M126" s="634"/>
      <c r="N126" s="634"/>
      <c r="O126" s="634"/>
      <c r="P126" s="634"/>
      <c r="Q126" s="660"/>
      <c r="S126" s="11" t="s">
        <v>105</v>
      </c>
    </row>
    <row r="127" spans="1:19" s="11" customFormat="1" ht="12.75" customHeight="1">
      <c r="A127" s="176"/>
      <c r="B127" s="16"/>
      <c r="C127" s="16"/>
      <c r="D127" s="172"/>
      <c r="E127" s="15"/>
      <c r="F127" s="101"/>
      <c r="G127" s="101"/>
      <c r="H127" s="656"/>
      <c r="I127" s="657"/>
      <c r="J127" s="137"/>
      <c r="K127" s="667"/>
      <c r="L127" s="667"/>
      <c r="M127" s="137"/>
      <c r="N127" s="657"/>
      <c r="O127" s="657"/>
      <c r="P127" s="657"/>
      <c r="Q127" s="659"/>
      <c r="S127" s="187" t="e">
        <f>G145-G115-#REF!</f>
        <v>#REF!</v>
      </c>
    </row>
    <row r="128" spans="1:19" s="11" customFormat="1" ht="12.75" customHeight="1">
      <c r="A128" s="169"/>
      <c r="B128" s="22"/>
      <c r="C128" s="23"/>
      <c r="D128" s="170"/>
      <c r="E128" s="22"/>
      <c r="F128" s="104"/>
      <c r="G128" s="171" t="str">
        <f t="shared" ref="G128:G143" si="4">IF(F128="","",ROUNDDOWN(D128*F128,))</f>
        <v/>
      </c>
      <c r="H128" s="635"/>
      <c r="I128" s="634"/>
      <c r="J128" s="634"/>
      <c r="K128" s="634"/>
      <c r="L128" s="634"/>
      <c r="M128" s="634"/>
      <c r="N128" s="634"/>
      <c r="O128" s="634"/>
      <c r="P128" s="634"/>
      <c r="Q128" s="660"/>
      <c r="S128" s="11" t="s">
        <v>103</v>
      </c>
    </row>
    <row r="129" spans="1:19" s="11" customFormat="1" ht="12.75" customHeight="1">
      <c r="A129" s="167"/>
      <c r="B129" s="16"/>
      <c r="C129" s="16"/>
      <c r="D129" s="168"/>
      <c r="E129" s="15"/>
      <c r="F129" s="101"/>
      <c r="G129" s="101" t="str">
        <f t="shared" si="4"/>
        <v/>
      </c>
      <c r="H129" s="656"/>
      <c r="I129" s="657"/>
      <c r="J129" s="137"/>
      <c r="K129" s="657"/>
      <c r="L129" s="657"/>
      <c r="M129" s="137"/>
      <c r="N129" s="657"/>
      <c r="O129" s="657"/>
      <c r="P129" s="657"/>
      <c r="Q129" s="659"/>
      <c r="S129" s="187">
        <f>G115</f>
        <v>302000</v>
      </c>
    </row>
    <row r="130" spans="1:19" s="11" customFormat="1" ht="12.75" customHeight="1">
      <c r="A130" s="169"/>
      <c r="B130" s="22"/>
      <c r="C130" s="23"/>
      <c r="D130" s="170"/>
      <c r="E130" s="22"/>
      <c r="F130" s="104"/>
      <c r="G130" s="171" t="str">
        <f t="shared" si="4"/>
        <v/>
      </c>
      <c r="H130" s="635"/>
      <c r="I130" s="634"/>
      <c r="J130" s="634"/>
      <c r="K130" s="634"/>
      <c r="L130" s="634"/>
      <c r="M130" s="634"/>
      <c r="N130" s="634"/>
      <c r="O130" s="634"/>
      <c r="P130" s="634"/>
      <c r="Q130" s="660"/>
      <c r="S130" s="11" t="s">
        <v>88</v>
      </c>
    </row>
    <row r="131" spans="1:19" s="11" customFormat="1" ht="12.75" customHeight="1">
      <c r="A131" s="176"/>
      <c r="B131" s="16"/>
      <c r="C131" s="16"/>
      <c r="D131" s="168"/>
      <c r="E131" s="15"/>
      <c r="F131" s="101"/>
      <c r="G131" s="101" t="str">
        <f t="shared" si="4"/>
        <v/>
      </c>
      <c r="H131" s="656"/>
      <c r="I131" s="657"/>
      <c r="J131" s="137"/>
      <c r="K131" s="657"/>
      <c r="L131" s="657"/>
      <c r="M131" s="137"/>
      <c r="N131" s="657"/>
      <c r="O131" s="657"/>
      <c r="P131" s="657"/>
      <c r="Q131" s="659"/>
      <c r="S131" s="187" t="e">
        <f>#REF!</f>
        <v>#REF!</v>
      </c>
    </row>
    <row r="132" spans="1:19" s="11" customFormat="1" ht="12.75" customHeight="1">
      <c r="A132" s="169"/>
      <c r="B132" s="22"/>
      <c r="C132" s="23"/>
      <c r="D132" s="170"/>
      <c r="E132" s="22"/>
      <c r="F132" s="104"/>
      <c r="G132" s="171" t="str">
        <f t="shared" si="4"/>
        <v/>
      </c>
      <c r="H132" s="635"/>
      <c r="I132" s="634"/>
      <c r="J132" s="634"/>
      <c r="K132" s="634"/>
      <c r="L132" s="634"/>
      <c r="M132" s="634"/>
      <c r="N132" s="634"/>
      <c r="O132" s="634"/>
      <c r="P132" s="634"/>
      <c r="Q132" s="660"/>
      <c r="S132" s="11" t="s">
        <v>108</v>
      </c>
    </row>
    <row r="133" spans="1:19" s="11" customFormat="1" ht="12.75" customHeight="1">
      <c r="A133" s="176"/>
      <c r="B133" s="16"/>
      <c r="C133" s="16"/>
      <c r="D133" s="168"/>
      <c r="E133" s="15"/>
      <c r="F133" s="101"/>
      <c r="G133" s="101" t="str">
        <f t="shared" si="4"/>
        <v/>
      </c>
      <c r="H133" s="656"/>
      <c r="I133" s="657"/>
      <c r="J133" s="137"/>
      <c r="K133" s="657"/>
      <c r="L133" s="657"/>
      <c r="M133" s="137"/>
      <c r="N133" s="657"/>
      <c r="O133" s="657"/>
      <c r="P133" s="657"/>
      <c r="Q133" s="659"/>
      <c r="S133" s="187">
        <f>G197</f>
        <v>5800</v>
      </c>
    </row>
    <row r="134" spans="1:19" s="11" customFormat="1" ht="12.75" customHeight="1">
      <c r="A134" s="169"/>
      <c r="B134" s="25"/>
      <c r="C134" s="23"/>
      <c r="D134" s="170"/>
      <c r="E134" s="22"/>
      <c r="F134" s="104"/>
      <c r="G134" s="171" t="str">
        <f t="shared" si="4"/>
        <v/>
      </c>
      <c r="H134" s="635"/>
      <c r="I134" s="634"/>
      <c r="J134" s="634"/>
      <c r="K134" s="634"/>
      <c r="L134" s="634"/>
      <c r="M134" s="634"/>
      <c r="N134" s="634"/>
      <c r="O134" s="634"/>
      <c r="P134" s="634"/>
      <c r="Q134" s="660"/>
    </row>
    <row r="135" spans="1:19" s="11" customFormat="1" ht="12.75" customHeight="1">
      <c r="A135" s="176"/>
      <c r="B135" s="16"/>
      <c r="C135" s="16"/>
      <c r="D135" s="168"/>
      <c r="E135" s="15"/>
      <c r="F135" s="101"/>
      <c r="G135" s="101" t="str">
        <f t="shared" si="4"/>
        <v/>
      </c>
      <c r="H135" s="656"/>
      <c r="I135" s="657"/>
      <c r="J135" s="137"/>
      <c r="K135" s="657"/>
      <c r="L135" s="657"/>
      <c r="M135" s="137"/>
      <c r="N135" s="657"/>
      <c r="O135" s="657"/>
      <c r="P135" s="657"/>
      <c r="Q135" s="659"/>
    </row>
    <row r="136" spans="1:19" s="11" customFormat="1" ht="12.75" customHeight="1">
      <c r="A136" s="169"/>
      <c r="B136" s="22"/>
      <c r="C136" s="23"/>
      <c r="D136" s="170"/>
      <c r="E136" s="22"/>
      <c r="F136" s="104"/>
      <c r="G136" s="171" t="str">
        <f t="shared" si="4"/>
        <v/>
      </c>
      <c r="H136" s="635"/>
      <c r="I136" s="634"/>
      <c r="J136" s="634"/>
      <c r="K136" s="634"/>
      <c r="L136" s="634"/>
      <c r="M136" s="634"/>
      <c r="N136" s="634"/>
      <c r="O136" s="634"/>
      <c r="P136" s="634"/>
      <c r="Q136" s="660"/>
    </row>
    <row r="137" spans="1:19" s="11" customFormat="1" ht="12.75" customHeight="1">
      <c r="A137" s="176"/>
      <c r="B137" s="15"/>
      <c r="C137" s="16"/>
      <c r="D137" s="168"/>
      <c r="E137" s="15"/>
      <c r="F137" s="101"/>
      <c r="G137" s="101" t="str">
        <f t="shared" si="4"/>
        <v/>
      </c>
      <c r="H137" s="656"/>
      <c r="I137" s="657"/>
      <c r="J137" s="137"/>
      <c r="K137" s="657"/>
      <c r="L137" s="657"/>
      <c r="M137" s="137"/>
      <c r="N137" s="657"/>
      <c r="O137" s="657"/>
      <c r="P137" s="657"/>
      <c r="Q137" s="659"/>
    </row>
    <row r="138" spans="1:19" s="11" customFormat="1" ht="12.75" customHeight="1">
      <c r="A138" s="169"/>
      <c r="B138" s="22"/>
      <c r="C138" s="23"/>
      <c r="D138" s="170"/>
      <c r="E138" s="22"/>
      <c r="F138" s="104"/>
      <c r="G138" s="171" t="str">
        <f t="shared" si="4"/>
        <v/>
      </c>
      <c r="H138" s="635"/>
      <c r="I138" s="634"/>
      <c r="J138" s="634"/>
      <c r="K138" s="634"/>
      <c r="L138" s="634"/>
      <c r="M138" s="634"/>
      <c r="N138" s="634"/>
      <c r="O138" s="634"/>
      <c r="P138" s="634"/>
      <c r="Q138" s="660"/>
    </row>
    <row r="139" spans="1:19" s="11" customFormat="1" ht="12.75" customHeight="1">
      <c r="A139" s="176"/>
      <c r="B139" s="16"/>
      <c r="C139" s="16"/>
      <c r="D139" s="168"/>
      <c r="E139" s="15"/>
      <c r="F139" s="101"/>
      <c r="G139" s="101" t="str">
        <f t="shared" si="4"/>
        <v/>
      </c>
      <c r="H139" s="656"/>
      <c r="I139" s="657"/>
      <c r="J139" s="137"/>
      <c r="K139" s="657"/>
      <c r="L139" s="657"/>
      <c r="M139" s="137"/>
      <c r="N139" s="657"/>
      <c r="O139" s="657"/>
      <c r="P139" s="657"/>
      <c r="Q139" s="659"/>
    </row>
    <row r="140" spans="1:19" s="11" customFormat="1" ht="12.75" customHeight="1">
      <c r="A140" s="169"/>
      <c r="B140" s="22"/>
      <c r="C140" s="23"/>
      <c r="D140" s="170"/>
      <c r="E140" s="22"/>
      <c r="F140" s="104"/>
      <c r="G140" s="171" t="str">
        <f t="shared" si="4"/>
        <v/>
      </c>
      <c r="H140" s="635"/>
      <c r="I140" s="634"/>
      <c r="J140" s="634"/>
      <c r="K140" s="634"/>
      <c r="L140" s="634"/>
      <c r="M140" s="634"/>
      <c r="N140" s="634"/>
      <c r="O140" s="634"/>
      <c r="P140" s="634"/>
      <c r="Q140" s="660"/>
    </row>
    <row r="141" spans="1:19" s="11" customFormat="1" ht="12.75" customHeight="1">
      <c r="A141" s="176"/>
      <c r="B141" s="16"/>
      <c r="C141" s="16"/>
      <c r="D141" s="168"/>
      <c r="E141" s="15"/>
      <c r="F141" s="101"/>
      <c r="G141" s="101" t="str">
        <f t="shared" si="4"/>
        <v/>
      </c>
      <c r="H141" s="656"/>
      <c r="I141" s="657"/>
      <c r="J141" s="137"/>
      <c r="K141" s="657"/>
      <c r="L141" s="657"/>
      <c r="M141" s="137"/>
      <c r="N141" s="657"/>
      <c r="O141" s="657"/>
      <c r="P141" s="657"/>
      <c r="Q141" s="659"/>
    </row>
    <row r="142" spans="1:19" s="11" customFormat="1" ht="12.75" customHeight="1">
      <c r="A142" s="169"/>
      <c r="B142" s="22"/>
      <c r="C142" s="23"/>
      <c r="D142" s="170"/>
      <c r="E142" s="22"/>
      <c r="F142" s="104"/>
      <c r="G142" s="171" t="str">
        <f t="shared" si="4"/>
        <v/>
      </c>
      <c r="H142" s="635"/>
      <c r="I142" s="634"/>
      <c r="J142" s="634"/>
      <c r="K142" s="634"/>
      <c r="L142" s="634"/>
      <c r="M142" s="634"/>
      <c r="N142" s="634"/>
      <c r="O142" s="634"/>
      <c r="P142" s="634"/>
      <c r="Q142" s="660"/>
    </row>
    <row r="143" spans="1:19" s="11" customFormat="1" ht="12.75" customHeight="1">
      <c r="A143" s="176"/>
      <c r="B143" s="16"/>
      <c r="C143" s="16"/>
      <c r="D143" s="168"/>
      <c r="E143" s="15"/>
      <c r="F143" s="101"/>
      <c r="G143" s="101" t="str">
        <f t="shared" si="4"/>
        <v/>
      </c>
      <c r="H143" s="656"/>
      <c r="I143" s="657"/>
      <c r="J143" s="137"/>
      <c r="K143" s="657"/>
      <c r="L143" s="657"/>
      <c r="M143" s="137"/>
      <c r="N143" s="657"/>
      <c r="O143" s="657"/>
      <c r="P143" s="657"/>
      <c r="Q143" s="659"/>
    </row>
    <row r="144" spans="1:19" s="11" customFormat="1" ht="12.75" customHeight="1">
      <c r="A144" s="169"/>
      <c r="B144" s="22"/>
      <c r="C144" s="23"/>
      <c r="D144" s="170"/>
      <c r="E144" s="22"/>
      <c r="F144" s="104"/>
      <c r="G144" s="171"/>
      <c r="H144" s="635"/>
      <c r="I144" s="634"/>
      <c r="J144" s="634"/>
      <c r="K144" s="634"/>
      <c r="L144" s="634"/>
      <c r="M144" s="634"/>
      <c r="N144" s="634"/>
      <c r="O144" s="634"/>
      <c r="P144" s="634"/>
      <c r="Q144" s="660"/>
    </row>
    <row r="145" spans="1:19" s="11" customFormat="1" ht="12.75" customHeight="1">
      <c r="A145" s="176"/>
      <c r="B145" s="15" t="s">
        <v>203</v>
      </c>
      <c r="C145" s="16"/>
      <c r="D145" s="168"/>
      <c r="E145" s="15"/>
      <c r="F145" s="101"/>
      <c r="G145" s="101">
        <f>G115+G117+G119+G121+G123+G125</f>
        <v>1208000</v>
      </c>
      <c r="H145" s="656"/>
      <c r="I145" s="657"/>
      <c r="J145" s="137"/>
      <c r="K145" s="657"/>
      <c r="L145" s="657"/>
      <c r="M145" s="137"/>
      <c r="N145" s="657"/>
      <c r="O145" s="657"/>
      <c r="P145" s="657"/>
      <c r="Q145" s="659"/>
    </row>
    <row r="146" spans="1:19" s="11" customFormat="1" ht="12.75" customHeight="1">
      <c r="A146" s="169"/>
      <c r="B146" s="22"/>
      <c r="C146" s="23"/>
      <c r="D146" s="170"/>
      <c r="E146" s="22"/>
      <c r="F146" s="104"/>
      <c r="G146" s="104"/>
      <c r="H146" s="635"/>
      <c r="I146" s="634"/>
      <c r="J146" s="634"/>
      <c r="K146" s="634"/>
      <c r="L146" s="634"/>
      <c r="M146" s="634"/>
      <c r="N146" s="634"/>
      <c r="O146" s="634"/>
      <c r="P146" s="634"/>
      <c r="Q146" s="660"/>
    </row>
    <row r="147" spans="1:19" s="11" customFormat="1" ht="12.75" customHeight="1">
      <c r="A147" s="177"/>
      <c r="B147" s="12"/>
      <c r="C147" s="18"/>
      <c r="D147" s="178"/>
      <c r="E147" s="12"/>
      <c r="F147" s="179"/>
      <c r="G147" s="180"/>
      <c r="H147" s="668"/>
      <c r="I147" s="669"/>
      <c r="J147" s="163"/>
      <c r="K147" s="669"/>
      <c r="L147" s="669"/>
      <c r="M147" s="163"/>
      <c r="N147" s="669"/>
      <c r="O147" s="669"/>
      <c r="P147" s="669"/>
      <c r="Q147" s="670"/>
    </row>
    <row r="148" spans="1:19" s="11" customFormat="1" ht="12.75" customHeight="1">
      <c r="A148" s="165"/>
      <c r="B148" s="20"/>
      <c r="C148" s="24"/>
      <c r="D148" s="186"/>
      <c r="E148" s="20"/>
      <c r="F148" s="166"/>
      <c r="G148" s="166" t="str">
        <f>IF(F148="","",ROUNDDOWN(D148*F148,))</f>
        <v/>
      </c>
      <c r="H148" s="664"/>
      <c r="I148" s="665"/>
      <c r="J148" s="665"/>
      <c r="K148" s="665"/>
      <c r="L148" s="665"/>
      <c r="M148" s="665"/>
      <c r="N148" s="665"/>
      <c r="O148" s="665"/>
      <c r="P148" s="665"/>
      <c r="Q148" s="666"/>
    </row>
    <row r="149" spans="1:19" s="11" customFormat="1" ht="12.75" customHeight="1">
      <c r="A149" s="167" t="s">
        <v>201</v>
      </c>
      <c r="B149" s="16" t="s">
        <v>129</v>
      </c>
      <c r="C149" s="16"/>
      <c r="D149" s="168"/>
      <c r="E149" s="15"/>
      <c r="F149" s="101"/>
      <c r="G149" s="101" t="str">
        <f>IF(F149="","",ROUNDDOWN(D149*F149,))</f>
        <v/>
      </c>
      <c r="H149" s="656"/>
      <c r="I149" s="657"/>
      <c r="J149" s="137"/>
      <c r="K149" s="657"/>
      <c r="L149" s="657"/>
      <c r="M149" s="137"/>
      <c r="N149" s="657"/>
      <c r="O149" s="657"/>
      <c r="P149" s="657"/>
      <c r="Q149" s="659"/>
    </row>
    <row r="150" spans="1:19" s="11" customFormat="1" ht="12.75" customHeight="1">
      <c r="A150" s="169"/>
      <c r="B150" s="22"/>
      <c r="C150" s="27" t="s">
        <v>131</v>
      </c>
      <c r="D150" s="173"/>
      <c r="E150" s="22"/>
      <c r="F150" s="104"/>
      <c r="G150" s="171"/>
      <c r="H150" s="635" t="s">
        <v>41</v>
      </c>
      <c r="I150" s="634"/>
      <c r="J150" s="634"/>
      <c r="K150" s="634"/>
      <c r="L150" s="634"/>
      <c r="M150" s="634"/>
      <c r="N150" s="634"/>
      <c r="O150" s="634"/>
      <c r="P150" s="634"/>
      <c r="Q150" s="660"/>
    </row>
    <row r="151" spans="1:19" s="11" customFormat="1" ht="12.75" customHeight="1">
      <c r="A151" s="176"/>
      <c r="B151" s="16" t="s">
        <v>130</v>
      </c>
      <c r="C151" s="16" t="s">
        <v>132</v>
      </c>
      <c r="D151" s="172">
        <v>30</v>
      </c>
      <c r="E151" s="15" t="s">
        <v>27</v>
      </c>
      <c r="F151" s="101">
        <v>600</v>
      </c>
      <c r="G151" s="101">
        <f>D151*F151</f>
        <v>18000</v>
      </c>
      <c r="H151" s="671"/>
      <c r="I151" s="672"/>
      <c r="J151" s="672"/>
      <c r="K151" s="672"/>
      <c r="L151" s="672"/>
      <c r="M151" s="672"/>
      <c r="N151" s="672"/>
      <c r="O151" s="672"/>
      <c r="P151" s="672"/>
      <c r="Q151" s="673"/>
    </row>
    <row r="152" spans="1:19" s="11" customFormat="1" ht="12.75" customHeight="1">
      <c r="A152" s="169"/>
      <c r="B152" s="22"/>
      <c r="C152" s="27" t="s">
        <v>133</v>
      </c>
      <c r="D152" s="173"/>
      <c r="E152" s="22"/>
      <c r="F152" s="104"/>
      <c r="G152" s="171"/>
      <c r="H152" s="635" t="s">
        <v>41</v>
      </c>
      <c r="I152" s="634"/>
      <c r="J152" s="634"/>
      <c r="K152" s="634"/>
      <c r="L152" s="634"/>
      <c r="M152" s="634"/>
      <c r="N152" s="634"/>
      <c r="O152" s="634"/>
      <c r="P152" s="634"/>
      <c r="Q152" s="660"/>
    </row>
    <row r="153" spans="1:19" s="11" customFormat="1" ht="12.75" customHeight="1">
      <c r="A153" s="167"/>
      <c r="B153" s="16" t="s">
        <v>130</v>
      </c>
      <c r="C153" s="16" t="s">
        <v>134</v>
      </c>
      <c r="D153" s="172">
        <v>30</v>
      </c>
      <c r="E153" s="15" t="s">
        <v>27</v>
      </c>
      <c r="F153" s="101">
        <v>1270</v>
      </c>
      <c r="G153" s="101">
        <f>D153*F153</f>
        <v>38100</v>
      </c>
      <c r="H153" s="656"/>
      <c r="I153" s="657"/>
      <c r="J153" s="137"/>
      <c r="K153" s="657"/>
      <c r="L153" s="657"/>
      <c r="M153" s="137"/>
      <c r="N153" s="657"/>
      <c r="O153" s="657"/>
      <c r="P153" s="657"/>
      <c r="Q153" s="659"/>
      <c r="S153" s="11">
        <v>9275</v>
      </c>
    </row>
    <row r="154" spans="1:19" s="11" customFormat="1" ht="12.75" customHeight="1">
      <c r="A154" s="174"/>
      <c r="B154" s="22"/>
      <c r="C154" s="26"/>
      <c r="D154" s="175"/>
      <c r="E154" s="25"/>
      <c r="F154" s="104"/>
      <c r="G154" s="171"/>
      <c r="H154" s="635" t="s">
        <v>41</v>
      </c>
      <c r="I154" s="634"/>
      <c r="J154" s="634"/>
      <c r="K154" s="634"/>
      <c r="L154" s="634"/>
      <c r="M154" s="634"/>
      <c r="N154" s="634"/>
      <c r="O154" s="634"/>
      <c r="P154" s="634"/>
      <c r="Q154" s="660"/>
    </row>
    <row r="155" spans="1:19" s="11" customFormat="1" ht="12.75" customHeight="1">
      <c r="A155" s="176"/>
      <c r="B155" s="16" t="s">
        <v>135</v>
      </c>
      <c r="C155" s="16" t="s">
        <v>136</v>
      </c>
      <c r="D155" s="172">
        <v>18</v>
      </c>
      <c r="E155" s="15" t="s">
        <v>27</v>
      </c>
      <c r="F155" s="101">
        <v>1050</v>
      </c>
      <c r="G155" s="101">
        <f>D155*F155</f>
        <v>18900</v>
      </c>
      <c r="H155" s="656"/>
      <c r="I155" s="657"/>
      <c r="J155" s="137"/>
      <c r="K155" s="667"/>
      <c r="L155" s="667"/>
      <c r="M155" s="137"/>
      <c r="N155" s="657"/>
      <c r="O155" s="657"/>
      <c r="P155" s="657"/>
      <c r="Q155" s="659"/>
      <c r="S155" s="187">
        <f>SUM(G151:G155)</f>
        <v>75000</v>
      </c>
    </row>
    <row r="156" spans="1:19" s="11" customFormat="1" ht="12.75" customHeight="1">
      <c r="A156" s="169"/>
      <c r="B156" s="25"/>
      <c r="C156" s="23"/>
      <c r="D156" s="173"/>
      <c r="E156" s="22"/>
      <c r="F156" s="171"/>
      <c r="G156" s="171"/>
      <c r="H156" s="635" t="s">
        <v>41</v>
      </c>
      <c r="I156" s="634"/>
      <c r="J156" s="634"/>
      <c r="K156" s="634"/>
      <c r="L156" s="634"/>
      <c r="M156" s="634"/>
      <c r="N156" s="634"/>
      <c r="O156" s="634"/>
      <c r="P156" s="634"/>
      <c r="Q156" s="660"/>
      <c r="S156" s="11" t="s">
        <v>104</v>
      </c>
    </row>
    <row r="157" spans="1:19" s="11" customFormat="1" ht="12.75" customHeight="1">
      <c r="A157" s="176"/>
      <c r="B157" s="16" t="s">
        <v>137</v>
      </c>
      <c r="C157" s="191" t="s">
        <v>138</v>
      </c>
      <c r="D157" s="172">
        <v>4</v>
      </c>
      <c r="E157" s="15" t="s">
        <v>27</v>
      </c>
      <c r="F157" s="101">
        <v>300</v>
      </c>
      <c r="G157" s="101">
        <f>D157*F157</f>
        <v>1200</v>
      </c>
      <c r="H157" s="656"/>
      <c r="I157" s="657"/>
      <c r="J157" s="137"/>
      <c r="K157" s="667"/>
      <c r="L157" s="667"/>
      <c r="M157" s="137"/>
      <c r="N157" s="657"/>
      <c r="O157" s="657"/>
      <c r="P157" s="657"/>
      <c r="Q157" s="659"/>
      <c r="S157" s="187" t="e">
        <f>#REF!</f>
        <v>#REF!</v>
      </c>
    </row>
    <row r="158" spans="1:19" s="11" customFormat="1" ht="12.75" customHeight="1">
      <c r="A158" s="169"/>
      <c r="B158" s="25"/>
      <c r="C158" s="23"/>
      <c r="D158" s="173"/>
      <c r="E158" s="22"/>
      <c r="F158" s="104"/>
      <c r="G158" s="171"/>
      <c r="H158" s="635" t="s">
        <v>41</v>
      </c>
      <c r="I158" s="634"/>
      <c r="J158" s="634"/>
      <c r="K158" s="634"/>
      <c r="L158" s="634"/>
      <c r="M158" s="634"/>
      <c r="N158" s="634"/>
      <c r="O158" s="634"/>
      <c r="P158" s="634"/>
      <c r="Q158" s="660"/>
      <c r="S158" s="11" t="s">
        <v>107</v>
      </c>
    </row>
    <row r="159" spans="1:19" s="11" customFormat="1" ht="12.75" customHeight="1">
      <c r="A159" s="167"/>
      <c r="B159" s="16" t="s">
        <v>139</v>
      </c>
      <c r="C159" s="16" t="s">
        <v>112</v>
      </c>
      <c r="D159" s="172">
        <v>1</v>
      </c>
      <c r="E159" s="15" t="s">
        <v>17</v>
      </c>
      <c r="F159" s="101"/>
      <c r="G159" s="101">
        <v>20000</v>
      </c>
      <c r="H159" s="656"/>
      <c r="I159" s="657"/>
      <c r="J159" s="137"/>
      <c r="K159" s="667"/>
      <c r="L159" s="667"/>
      <c r="M159" s="137"/>
      <c r="N159" s="657"/>
      <c r="O159" s="657"/>
      <c r="P159" s="657"/>
      <c r="Q159" s="659"/>
      <c r="S159" s="187" t="e">
        <f>S155+S157</f>
        <v>#REF!</v>
      </c>
    </row>
    <row r="160" spans="1:19" s="11" customFormat="1" ht="12.75" customHeight="1">
      <c r="A160" s="169"/>
      <c r="B160" s="22"/>
      <c r="C160" s="23"/>
      <c r="D160" s="170"/>
      <c r="E160" s="22"/>
      <c r="F160" s="104"/>
      <c r="G160" s="171" t="str">
        <f>IF(F160="","",ROUNDDOWN(D160*F160,))</f>
        <v/>
      </c>
      <c r="H160" s="635" t="s">
        <v>41</v>
      </c>
      <c r="I160" s="634"/>
      <c r="J160" s="634"/>
      <c r="K160" s="634"/>
      <c r="L160" s="634"/>
      <c r="M160" s="634"/>
      <c r="N160" s="634"/>
      <c r="O160" s="634"/>
      <c r="P160" s="634"/>
      <c r="Q160" s="660"/>
    </row>
    <row r="161" spans="1:17" s="11" customFormat="1" ht="12.75" customHeight="1">
      <c r="A161" s="176"/>
      <c r="B161" s="16" t="s">
        <v>140</v>
      </c>
      <c r="C161" s="16" t="s">
        <v>141</v>
      </c>
      <c r="D161" s="172">
        <v>1</v>
      </c>
      <c r="E161" s="15" t="s">
        <v>17</v>
      </c>
      <c r="F161" s="101"/>
      <c r="G161" s="101">
        <v>58000</v>
      </c>
      <c r="H161" s="656"/>
      <c r="I161" s="657"/>
      <c r="J161" s="137"/>
      <c r="K161" s="657"/>
      <c r="L161" s="657"/>
      <c r="M161" s="137"/>
      <c r="N161" s="657"/>
      <c r="O161" s="657"/>
      <c r="P161" s="657"/>
      <c r="Q161" s="659"/>
    </row>
    <row r="162" spans="1:17" s="11" customFormat="1" ht="12.75" customHeight="1">
      <c r="A162" s="169"/>
      <c r="B162" s="22"/>
      <c r="C162" s="23"/>
      <c r="D162" s="170"/>
      <c r="E162" s="22"/>
      <c r="F162" s="104"/>
      <c r="G162" s="171" t="str">
        <f>IF(F162="","",ROUNDDOWN(D162*F162,))</f>
        <v/>
      </c>
      <c r="H162" s="635" t="s">
        <v>41</v>
      </c>
      <c r="I162" s="634"/>
      <c r="J162" s="634"/>
      <c r="K162" s="634"/>
      <c r="L162" s="634"/>
      <c r="M162" s="634"/>
      <c r="N162" s="634"/>
      <c r="O162" s="634"/>
      <c r="P162" s="634"/>
      <c r="Q162" s="660"/>
    </row>
    <row r="163" spans="1:17" s="11" customFormat="1" ht="12.75" customHeight="1">
      <c r="A163" s="167"/>
      <c r="B163" s="16" t="s">
        <v>142</v>
      </c>
      <c r="C163" s="16"/>
      <c r="D163" s="172">
        <v>2</v>
      </c>
      <c r="E163" s="15" t="s">
        <v>143</v>
      </c>
      <c r="F163" s="101">
        <v>8000</v>
      </c>
      <c r="G163" s="101">
        <f>D163*F163</f>
        <v>16000</v>
      </c>
      <c r="H163" s="671"/>
      <c r="I163" s="672"/>
      <c r="J163" s="672"/>
      <c r="K163" s="672"/>
      <c r="L163" s="672"/>
      <c r="M163" s="672"/>
      <c r="N163" s="672"/>
      <c r="O163" s="672"/>
      <c r="P163" s="672"/>
      <c r="Q163" s="673"/>
    </row>
    <row r="164" spans="1:17" s="11" customFormat="1" ht="12.75" customHeight="1">
      <c r="A164" s="169"/>
      <c r="B164" s="22"/>
      <c r="C164" s="23"/>
      <c r="D164" s="170"/>
      <c r="E164" s="22"/>
      <c r="F164" s="104"/>
      <c r="G164" s="171"/>
      <c r="H164" s="635" t="s">
        <v>41</v>
      </c>
      <c r="I164" s="634"/>
      <c r="J164" s="634"/>
      <c r="K164" s="634"/>
      <c r="L164" s="634"/>
      <c r="M164" s="634"/>
      <c r="N164" s="634"/>
      <c r="O164" s="634"/>
      <c r="P164" s="634"/>
      <c r="Q164" s="660"/>
    </row>
    <row r="165" spans="1:17" s="11" customFormat="1" ht="12.75" customHeight="1">
      <c r="A165" s="176"/>
      <c r="B165" s="16" t="s">
        <v>144</v>
      </c>
      <c r="C165" s="16"/>
      <c r="D165" s="172">
        <v>1</v>
      </c>
      <c r="E165" s="15" t="s">
        <v>17</v>
      </c>
      <c r="F165" s="101"/>
      <c r="G165" s="101">
        <v>38000</v>
      </c>
      <c r="H165" s="656"/>
      <c r="I165" s="657"/>
      <c r="J165" s="137"/>
      <c r="K165" s="657"/>
      <c r="L165" s="657"/>
      <c r="M165" s="137"/>
      <c r="N165" s="657"/>
      <c r="O165" s="657"/>
      <c r="P165" s="657"/>
      <c r="Q165" s="659"/>
    </row>
    <row r="166" spans="1:17" s="11" customFormat="1" ht="12.75" customHeight="1">
      <c r="A166" s="169"/>
      <c r="B166" s="22"/>
      <c r="C166" s="23"/>
      <c r="D166" s="170"/>
      <c r="E166" s="22"/>
      <c r="F166" s="104"/>
      <c r="G166" s="171"/>
      <c r="H166" s="635" t="s">
        <v>41</v>
      </c>
      <c r="I166" s="634"/>
      <c r="J166" s="634"/>
      <c r="K166" s="634"/>
      <c r="L166" s="634"/>
      <c r="M166" s="634"/>
      <c r="N166" s="634"/>
      <c r="O166" s="634"/>
      <c r="P166" s="634"/>
      <c r="Q166" s="660"/>
    </row>
    <row r="167" spans="1:17" s="11" customFormat="1" ht="12.75" customHeight="1">
      <c r="A167" s="176"/>
      <c r="B167" s="16" t="s">
        <v>145</v>
      </c>
      <c r="C167" s="16"/>
      <c r="D167" s="172">
        <v>3</v>
      </c>
      <c r="E167" s="15" t="s">
        <v>143</v>
      </c>
      <c r="F167" s="101">
        <v>20000</v>
      </c>
      <c r="G167" s="101">
        <f>D167*F167</f>
        <v>60000</v>
      </c>
      <c r="H167" s="656"/>
      <c r="I167" s="657"/>
      <c r="J167" s="137"/>
      <c r="K167" s="667"/>
      <c r="L167" s="667"/>
      <c r="M167" s="137"/>
      <c r="N167" s="657"/>
      <c r="O167" s="657"/>
      <c r="P167" s="657"/>
      <c r="Q167" s="659"/>
    </row>
    <row r="168" spans="1:17" s="11" customFormat="1" ht="12.75" customHeight="1">
      <c r="A168" s="169"/>
      <c r="B168" s="22"/>
      <c r="C168" s="23"/>
      <c r="D168" s="170"/>
      <c r="E168" s="22"/>
      <c r="F168" s="104"/>
      <c r="G168" s="171"/>
      <c r="H168" s="635" t="s">
        <v>41</v>
      </c>
      <c r="I168" s="634"/>
      <c r="J168" s="634"/>
      <c r="K168" s="634"/>
      <c r="L168" s="634"/>
      <c r="M168" s="634"/>
      <c r="N168" s="634"/>
      <c r="O168" s="634"/>
      <c r="P168" s="634"/>
      <c r="Q168" s="660"/>
    </row>
    <row r="169" spans="1:17" s="11" customFormat="1" ht="12.75" customHeight="1">
      <c r="A169" s="176"/>
      <c r="B169" s="16" t="s">
        <v>146</v>
      </c>
      <c r="C169" s="16"/>
      <c r="D169" s="172">
        <v>1</v>
      </c>
      <c r="E169" s="15" t="s">
        <v>17</v>
      </c>
      <c r="F169" s="101"/>
      <c r="G169" s="101">
        <v>18800</v>
      </c>
      <c r="H169" s="656"/>
      <c r="I169" s="657"/>
      <c r="J169" s="137"/>
      <c r="K169" s="667"/>
      <c r="L169" s="667"/>
      <c r="M169" s="137"/>
      <c r="N169" s="657"/>
      <c r="O169" s="657"/>
      <c r="P169" s="657"/>
      <c r="Q169" s="659"/>
    </row>
    <row r="170" spans="1:17" s="11" customFormat="1" ht="12.75" customHeight="1">
      <c r="A170" s="169"/>
      <c r="B170" s="22"/>
      <c r="C170" s="23"/>
      <c r="D170" s="170"/>
      <c r="E170" s="22"/>
      <c r="F170" s="104"/>
      <c r="G170" s="171" t="str">
        <f>IF(F170="","",ROUNDDOWN(D170*F170,))</f>
        <v/>
      </c>
      <c r="H170" s="635" t="s">
        <v>41</v>
      </c>
      <c r="I170" s="634"/>
      <c r="J170" s="634"/>
      <c r="K170" s="634"/>
      <c r="L170" s="634"/>
      <c r="M170" s="634"/>
      <c r="N170" s="634"/>
      <c r="O170" s="634"/>
      <c r="P170" s="634"/>
      <c r="Q170" s="660"/>
    </row>
    <row r="171" spans="1:17" s="11" customFormat="1" ht="12.75" customHeight="1">
      <c r="A171" s="167"/>
      <c r="B171" s="16" t="s">
        <v>147</v>
      </c>
      <c r="C171" s="16"/>
      <c r="D171" s="172">
        <v>1</v>
      </c>
      <c r="E171" s="15" t="s">
        <v>17</v>
      </c>
      <c r="F171" s="101"/>
      <c r="G171" s="101">
        <v>180000</v>
      </c>
      <c r="H171" s="656"/>
      <c r="I171" s="657"/>
      <c r="J171" s="137"/>
      <c r="K171" s="667"/>
      <c r="L171" s="667"/>
      <c r="M171" s="137"/>
      <c r="N171" s="657"/>
      <c r="O171" s="657"/>
      <c r="P171" s="657"/>
      <c r="Q171" s="659"/>
    </row>
    <row r="172" spans="1:17" s="11" customFormat="1" ht="12.75" customHeight="1">
      <c r="A172" s="169"/>
      <c r="B172" s="22"/>
      <c r="C172" s="23"/>
      <c r="D172" s="170"/>
      <c r="E172" s="22"/>
      <c r="F172" s="104"/>
      <c r="G172" s="171" t="str">
        <f>IF(F172="","",ROUNDDOWN(D172*F172,))</f>
        <v/>
      </c>
      <c r="H172" s="635" t="s">
        <v>41</v>
      </c>
      <c r="I172" s="634"/>
      <c r="J172" s="634"/>
      <c r="K172" s="634"/>
      <c r="L172" s="634"/>
      <c r="M172" s="634"/>
      <c r="N172" s="634"/>
      <c r="O172" s="634"/>
      <c r="P172" s="634"/>
      <c r="Q172" s="660"/>
    </row>
    <row r="173" spans="1:17" s="11" customFormat="1" ht="12.75" customHeight="1">
      <c r="A173" s="176"/>
      <c r="B173" s="16" t="s">
        <v>148</v>
      </c>
      <c r="C173" s="16"/>
      <c r="D173" s="172">
        <v>2</v>
      </c>
      <c r="E173" s="15" t="s">
        <v>143</v>
      </c>
      <c r="F173" s="101">
        <v>20000</v>
      </c>
      <c r="G173" s="101">
        <f>D173*F173</f>
        <v>40000</v>
      </c>
      <c r="H173" s="656"/>
      <c r="I173" s="657"/>
      <c r="J173" s="137"/>
      <c r="K173" s="657"/>
      <c r="L173" s="657"/>
      <c r="M173" s="137"/>
      <c r="N173" s="657"/>
      <c r="O173" s="657"/>
      <c r="P173" s="657"/>
      <c r="Q173" s="659"/>
    </row>
    <row r="174" spans="1:17" s="11" customFormat="1" ht="12.75" customHeight="1">
      <c r="A174" s="169"/>
      <c r="B174" s="22"/>
      <c r="C174" s="23"/>
      <c r="D174" s="170"/>
      <c r="E174" s="22"/>
      <c r="F174" s="104"/>
      <c r="G174" s="171" t="str">
        <f>IF(F174="","",ROUNDDOWN(D174*F174,))</f>
        <v/>
      </c>
      <c r="H174" s="635" t="s">
        <v>41</v>
      </c>
      <c r="I174" s="634"/>
      <c r="J174" s="634"/>
      <c r="K174" s="634"/>
      <c r="L174" s="634"/>
      <c r="M174" s="634"/>
      <c r="N174" s="634"/>
      <c r="O174" s="634"/>
      <c r="P174" s="634"/>
      <c r="Q174" s="660"/>
    </row>
    <row r="175" spans="1:17" s="11" customFormat="1" ht="12.75" customHeight="1">
      <c r="A175" s="176"/>
      <c r="B175" s="16" t="s">
        <v>149</v>
      </c>
      <c r="C175" s="16" t="s">
        <v>150</v>
      </c>
      <c r="D175" s="172">
        <v>1</v>
      </c>
      <c r="E175" s="15" t="s">
        <v>17</v>
      </c>
      <c r="F175" s="101"/>
      <c r="G175" s="101">
        <v>38000</v>
      </c>
      <c r="H175" s="656"/>
      <c r="I175" s="657"/>
      <c r="J175" s="137"/>
      <c r="K175" s="657"/>
      <c r="L175" s="657"/>
      <c r="M175" s="137"/>
      <c r="N175" s="657"/>
      <c r="O175" s="657"/>
      <c r="P175" s="657"/>
      <c r="Q175" s="659"/>
    </row>
    <row r="176" spans="1:17" s="11" customFormat="1" ht="12.75" customHeight="1">
      <c r="A176" s="169"/>
      <c r="B176" s="22"/>
      <c r="C176" s="23"/>
      <c r="D176" s="170"/>
      <c r="E176" s="22"/>
      <c r="F176" s="104"/>
      <c r="G176" s="171" t="str">
        <f>IF(F176="","",ROUNDDOWN(D176*F176,))</f>
        <v/>
      </c>
      <c r="H176" s="635" t="s">
        <v>41</v>
      </c>
      <c r="I176" s="634"/>
      <c r="J176" s="634"/>
      <c r="K176" s="634"/>
      <c r="L176" s="634"/>
      <c r="M176" s="634"/>
      <c r="N176" s="634"/>
      <c r="O176" s="634"/>
      <c r="P176" s="634"/>
      <c r="Q176" s="660"/>
    </row>
    <row r="177" spans="1:17" s="11" customFormat="1" ht="12.75" customHeight="1">
      <c r="A177" s="176"/>
      <c r="B177" s="16" t="s">
        <v>151</v>
      </c>
      <c r="C177" s="16" t="s">
        <v>152</v>
      </c>
      <c r="D177" s="172">
        <v>1</v>
      </c>
      <c r="E177" s="15" t="s">
        <v>17</v>
      </c>
      <c r="F177" s="101"/>
      <c r="G177" s="101">
        <v>80000</v>
      </c>
      <c r="H177" s="656"/>
      <c r="I177" s="657"/>
      <c r="J177" s="137"/>
      <c r="K177" s="657"/>
      <c r="L177" s="657"/>
      <c r="M177" s="137"/>
      <c r="N177" s="657"/>
      <c r="O177" s="657"/>
      <c r="P177" s="657"/>
      <c r="Q177" s="659"/>
    </row>
    <row r="178" spans="1:17" s="11" customFormat="1" ht="12.75" customHeight="1">
      <c r="A178" s="169"/>
      <c r="B178" s="22"/>
      <c r="C178" s="23"/>
      <c r="D178" s="170"/>
      <c r="E178" s="22"/>
      <c r="F178" s="104"/>
      <c r="G178" s="171" t="str">
        <f>IF(F178="","",ROUNDDOWN(D178*F178,))</f>
        <v/>
      </c>
      <c r="H178" s="635"/>
      <c r="I178" s="634"/>
      <c r="J178" s="634"/>
      <c r="K178" s="634"/>
      <c r="L178" s="634"/>
      <c r="M178" s="634"/>
      <c r="N178" s="634"/>
      <c r="O178" s="634"/>
      <c r="P178" s="634"/>
      <c r="Q178" s="660"/>
    </row>
    <row r="179" spans="1:17" s="11" customFormat="1" ht="12.75" customHeight="1">
      <c r="A179" s="176"/>
      <c r="B179" s="16"/>
      <c r="C179" s="16"/>
      <c r="D179" s="172"/>
      <c r="E179" s="15"/>
      <c r="F179" s="101"/>
      <c r="G179" s="101" t="str">
        <f>IF(F179="","",ROUNDDOWN(D179*F179,))</f>
        <v/>
      </c>
      <c r="H179" s="656"/>
      <c r="I179" s="657"/>
      <c r="J179" s="137"/>
      <c r="K179" s="657"/>
      <c r="L179" s="657"/>
      <c r="M179" s="137"/>
      <c r="N179" s="657"/>
      <c r="O179" s="657"/>
      <c r="P179" s="657"/>
      <c r="Q179" s="659"/>
    </row>
    <row r="180" spans="1:17" s="11" customFormat="1" ht="12.75" customHeight="1">
      <c r="A180" s="169"/>
      <c r="B180" s="22"/>
      <c r="C180" s="23"/>
      <c r="D180" s="170"/>
      <c r="E180" s="22"/>
      <c r="F180" s="104"/>
      <c r="G180" s="171" t="str">
        <f>IF(F180="","",ROUNDDOWN(D180*F180,))</f>
        <v/>
      </c>
      <c r="H180" s="635"/>
      <c r="I180" s="634"/>
      <c r="J180" s="634"/>
      <c r="K180" s="634"/>
      <c r="L180" s="634"/>
      <c r="M180" s="634"/>
      <c r="N180" s="634"/>
      <c r="O180" s="634"/>
      <c r="P180" s="634"/>
      <c r="Q180" s="660"/>
    </row>
    <row r="181" spans="1:17" s="11" customFormat="1" ht="12.75" customHeight="1">
      <c r="A181" s="176"/>
      <c r="B181" s="15" t="s">
        <v>204</v>
      </c>
      <c r="C181" s="16"/>
      <c r="D181" s="168"/>
      <c r="E181" s="15"/>
      <c r="F181" s="101"/>
      <c r="G181" s="101">
        <f>SUM(G150:G179)</f>
        <v>625000</v>
      </c>
      <c r="H181" s="656"/>
      <c r="I181" s="657"/>
      <c r="J181" s="137"/>
      <c r="K181" s="657"/>
      <c r="L181" s="657"/>
      <c r="M181" s="137"/>
      <c r="N181" s="657"/>
      <c r="O181" s="657"/>
      <c r="P181" s="657"/>
      <c r="Q181" s="659"/>
    </row>
    <row r="182" spans="1:17" s="11" customFormat="1" ht="12.75" customHeight="1">
      <c r="A182" s="169"/>
      <c r="B182" s="22"/>
      <c r="C182" s="23"/>
      <c r="D182" s="170"/>
      <c r="E182" s="22"/>
      <c r="F182" s="104"/>
      <c r="G182" s="104"/>
      <c r="H182" s="635"/>
      <c r="I182" s="634"/>
      <c r="J182" s="634"/>
      <c r="K182" s="634"/>
      <c r="L182" s="634"/>
      <c r="M182" s="634"/>
      <c r="N182" s="634"/>
      <c r="O182" s="634"/>
      <c r="P182" s="634"/>
      <c r="Q182" s="660"/>
    </row>
    <row r="183" spans="1:17" s="11" customFormat="1" ht="12.75" customHeight="1">
      <c r="A183" s="184"/>
      <c r="B183" s="12"/>
      <c r="C183" s="18"/>
      <c r="D183" s="178"/>
      <c r="E183" s="12"/>
      <c r="F183" s="179"/>
      <c r="G183" s="180"/>
      <c r="H183" s="668"/>
      <c r="I183" s="669"/>
      <c r="J183" s="163"/>
      <c r="K183" s="669"/>
      <c r="L183" s="669"/>
      <c r="M183" s="163"/>
      <c r="N183" s="669"/>
      <c r="O183" s="669"/>
      <c r="P183" s="669"/>
      <c r="Q183" s="670"/>
    </row>
    <row r="184" spans="1:17" ht="12.75" customHeight="1">
      <c r="A184" s="181"/>
      <c r="B184" s="10"/>
      <c r="C184" s="13"/>
      <c r="D184" s="182"/>
      <c r="E184" s="20"/>
      <c r="F184" s="183"/>
      <c r="G184" s="166" t="str">
        <f>IF(F184="","",ROUNDDOWN(D184*F184,))</f>
        <v/>
      </c>
      <c r="H184" s="664"/>
      <c r="I184" s="665"/>
      <c r="J184" s="665"/>
      <c r="K184" s="665"/>
      <c r="L184" s="665"/>
      <c r="M184" s="665"/>
      <c r="N184" s="665"/>
      <c r="O184" s="665"/>
      <c r="P184" s="665"/>
      <c r="Q184" s="666"/>
    </row>
    <row r="185" spans="1:17" ht="12.75" customHeight="1">
      <c r="A185" s="176" t="s">
        <v>202</v>
      </c>
      <c r="B185" s="16" t="s">
        <v>75</v>
      </c>
      <c r="C185" s="16"/>
      <c r="D185" s="168"/>
      <c r="E185" s="15"/>
      <c r="F185" s="101"/>
      <c r="G185" s="101" t="str">
        <f>IF(F185="","",ROUNDDOWN(D185*F185,))</f>
        <v/>
      </c>
      <c r="H185" s="656"/>
      <c r="I185" s="657"/>
      <c r="J185" s="137"/>
      <c r="K185" s="657"/>
      <c r="L185" s="657"/>
      <c r="M185" s="137"/>
      <c r="N185" s="657"/>
      <c r="O185" s="657"/>
      <c r="P185" s="657"/>
      <c r="Q185" s="659"/>
    </row>
    <row r="186" spans="1:17" ht="12.75" customHeight="1">
      <c r="A186" s="169"/>
      <c r="B186" s="22"/>
      <c r="C186" s="27" t="s">
        <v>154</v>
      </c>
      <c r="D186" s="173"/>
      <c r="E186" s="22"/>
      <c r="F186" s="104"/>
      <c r="G186" s="171"/>
      <c r="H186" s="635" t="s">
        <v>41</v>
      </c>
      <c r="I186" s="634"/>
      <c r="J186" s="634"/>
      <c r="K186" s="634"/>
      <c r="L186" s="634"/>
      <c r="M186" s="634"/>
      <c r="N186" s="634"/>
      <c r="O186" s="634"/>
      <c r="P186" s="634"/>
      <c r="Q186" s="660"/>
    </row>
    <row r="187" spans="1:17" ht="12.75" customHeight="1">
      <c r="A187" s="176"/>
      <c r="B187" s="190" t="s">
        <v>153</v>
      </c>
      <c r="C187" s="16" t="s">
        <v>155</v>
      </c>
      <c r="D187" s="172">
        <v>1</v>
      </c>
      <c r="E187" s="15" t="s">
        <v>116</v>
      </c>
      <c r="F187" s="101"/>
      <c r="G187" s="192">
        <v>320000</v>
      </c>
      <c r="H187" s="656"/>
      <c r="I187" s="657"/>
      <c r="J187" s="137"/>
      <c r="K187" s="657"/>
      <c r="L187" s="657"/>
      <c r="M187" s="137"/>
      <c r="N187" s="657"/>
      <c r="O187" s="657"/>
      <c r="P187" s="657"/>
      <c r="Q187" s="659"/>
    </row>
    <row r="188" spans="1:17" ht="12.75" customHeight="1">
      <c r="A188" s="169"/>
      <c r="B188" s="25"/>
      <c r="C188" s="26"/>
      <c r="D188" s="175"/>
      <c r="E188" s="25"/>
      <c r="F188" s="171"/>
      <c r="G188" s="193"/>
      <c r="H188" s="635" t="s">
        <v>41</v>
      </c>
      <c r="I188" s="634"/>
      <c r="J188" s="634"/>
      <c r="K188" s="634"/>
      <c r="L188" s="634"/>
      <c r="M188" s="634"/>
      <c r="N188" s="634"/>
      <c r="O188" s="634"/>
      <c r="P188" s="634"/>
      <c r="Q188" s="660"/>
    </row>
    <row r="189" spans="1:17" ht="12.75" customHeight="1">
      <c r="A189" s="176"/>
      <c r="B189" s="190" t="s">
        <v>156</v>
      </c>
      <c r="C189" s="16" t="s">
        <v>157</v>
      </c>
      <c r="D189" s="172">
        <v>1</v>
      </c>
      <c r="E189" s="15" t="s">
        <v>26</v>
      </c>
      <c r="F189" s="101"/>
      <c r="G189" s="192">
        <v>81000</v>
      </c>
      <c r="H189" s="656"/>
      <c r="I189" s="657"/>
      <c r="J189" s="137"/>
      <c r="K189" s="657"/>
      <c r="L189" s="657"/>
      <c r="M189" s="137"/>
      <c r="N189" s="657"/>
      <c r="O189" s="657"/>
      <c r="P189" s="657"/>
      <c r="Q189" s="659"/>
    </row>
    <row r="190" spans="1:17" ht="12.75" customHeight="1">
      <c r="A190" s="169"/>
      <c r="B190" s="22"/>
      <c r="C190" s="23"/>
      <c r="D190" s="173"/>
      <c r="E190" s="22"/>
      <c r="F190" s="104"/>
      <c r="G190" s="193"/>
      <c r="H190" s="635" t="s">
        <v>41</v>
      </c>
      <c r="I190" s="634"/>
      <c r="J190" s="634"/>
      <c r="K190" s="634"/>
      <c r="L190" s="634"/>
      <c r="M190" s="634"/>
      <c r="N190" s="634"/>
      <c r="O190" s="634"/>
      <c r="P190" s="634"/>
      <c r="Q190" s="660"/>
    </row>
    <row r="191" spans="1:17" ht="12.75" customHeight="1">
      <c r="A191" s="176"/>
      <c r="B191" s="190" t="s">
        <v>158</v>
      </c>
      <c r="C191" s="16" t="s">
        <v>159</v>
      </c>
      <c r="D191" s="172">
        <v>30</v>
      </c>
      <c r="E191" s="15" t="s">
        <v>27</v>
      </c>
      <c r="F191" s="101">
        <v>1140</v>
      </c>
      <c r="G191" s="192">
        <f>D191*F191</f>
        <v>34200</v>
      </c>
      <c r="H191" s="656"/>
      <c r="I191" s="657"/>
      <c r="J191" s="137"/>
      <c r="K191" s="657"/>
      <c r="L191" s="657"/>
      <c r="M191" s="137"/>
      <c r="N191" s="657"/>
      <c r="O191" s="657"/>
      <c r="P191" s="657"/>
      <c r="Q191" s="659"/>
    </row>
    <row r="192" spans="1:17" ht="12.75" customHeight="1">
      <c r="A192" s="169"/>
      <c r="B192" s="22"/>
      <c r="C192" s="23"/>
      <c r="D192" s="175"/>
      <c r="E192" s="25"/>
      <c r="F192" s="104"/>
      <c r="G192" s="193"/>
      <c r="H192" s="635" t="s">
        <v>41</v>
      </c>
      <c r="I192" s="634"/>
      <c r="J192" s="634"/>
      <c r="K192" s="634"/>
      <c r="L192" s="634"/>
      <c r="M192" s="634"/>
      <c r="N192" s="634"/>
      <c r="O192" s="634"/>
      <c r="P192" s="634"/>
      <c r="Q192" s="660"/>
    </row>
    <row r="193" spans="1:17" ht="12.75" customHeight="1">
      <c r="A193" s="176"/>
      <c r="B193" s="190" t="s">
        <v>160</v>
      </c>
      <c r="C193" s="16"/>
      <c r="D193" s="172">
        <v>1</v>
      </c>
      <c r="E193" s="15" t="s">
        <v>26</v>
      </c>
      <c r="F193" s="101"/>
      <c r="G193" s="192">
        <v>1000</v>
      </c>
      <c r="H193" s="656"/>
      <c r="I193" s="657"/>
      <c r="J193" s="137"/>
      <c r="K193" s="657"/>
      <c r="L193" s="657"/>
      <c r="M193" s="137"/>
      <c r="N193" s="657"/>
      <c r="O193" s="657"/>
      <c r="P193" s="657"/>
      <c r="Q193" s="659"/>
    </row>
    <row r="194" spans="1:17" ht="12.75" customHeight="1">
      <c r="A194" s="169"/>
      <c r="B194" s="23"/>
      <c r="C194" s="23"/>
      <c r="D194" s="173"/>
      <c r="E194" s="22"/>
      <c r="F194" s="104"/>
      <c r="G194" s="193"/>
      <c r="H194" s="635" t="s">
        <v>41</v>
      </c>
      <c r="I194" s="634"/>
      <c r="J194" s="634"/>
      <c r="K194" s="634"/>
      <c r="L194" s="634"/>
      <c r="M194" s="634"/>
      <c r="N194" s="634"/>
      <c r="O194" s="634"/>
      <c r="P194" s="634"/>
      <c r="Q194" s="660"/>
    </row>
    <row r="195" spans="1:17" ht="12.75" customHeight="1">
      <c r="A195" s="167"/>
      <c r="B195" s="190" t="s">
        <v>161</v>
      </c>
      <c r="C195" s="16" t="s">
        <v>162</v>
      </c>
      <c r="D195" s="172">
        <v>1</v>
      </c>
      <c r="E195" s="15" t="s">
        <v>26</v>
      </c>
      <c r="F195" s="101"/>
      <c r="G195" s="192">
        <v>12680</v>
      </c>
      <c r="H195" s="656"/>
      <c r="I195" s="657"/>
      <c r="J195" s="137"/>
      <c r="K195" s="657"/>
      <c r="L195" s="657"/>
      <c r="M195" s="137"/>
      <c r="N195" s="657"/>
      <c r="O195" s="657"/>
      <c r="P195" s="657"/>
      <c r="Q195" s="659"/>
    </row>
    <row r="196" spans="1:17" ht="12.75" customHeight="1">
      <c r="A196" s="169"/>
      <c r="B196" s="22"/>
      <c r="C196" s="23"/>
      <c r="D196" s="170"/>
      <c r="E196" s="25"/>
      <c r="F196" s="104"/>
      <c r="G196" s="171" t="str">
        <f>IF(F196="","",ROUNDDOWN(D196*F196,))</f>
        <v/>
      </c>
      <c r="H196" s="635" t="s">
        <v>41</v>
      </c>
      <c r="I196" s="634"/>
      <c r="J196" s="634"/>
      <c r="K196" s="634"/>
      <c r="L196" s="634"/>
      <c r="M196" s="634"/>
      <c r="N196" s="634"/>
      <c r="O196" s="634"/>
      <c r="P196" s="634"/>
      <c r="Q196" s="660"/>
    </row>
    <row r="197" spans="1:17" ht="12.75" customHeight="1">
      <c r="A197" s="167"/>
      <c r="B197" s="190" t="s">
        <v>163</v>
      </c>
      <c r="C197" s="16" t="s">
        <v>164</v>
      </c>
      <c r="D197" s="172">
        <v>1</v>
      </c>
      <c r="E197" s="15" t="s">
        <v>165</v>
      </c>
      <c r="F197" s="101"/>
      <c r="G197" s="192">
        <v>5800</v>
      </c>
      <c r="H197" s="656"/>
      <c r="I197" s="657"/>
      <c r="J197" s="137"/>
      <c r="K197" s="657"/>
      <c r="L197" s="657"/>
      <c r="M197" s="137"/>
      <c r="N197" s="657"/>
      <c r="O197" s="657"/>
      <c r="P197" s="657"/>
      <c r="Q197" s="659"/>
    </row>
    <row r="198" spans="1:17" ht="12.75" customHeight="1">
      <c r="A198" s="169"/>
      <c r="B198" s="22"/>
      <c r="C198" s="23"/>
      <c r="D198" s="170"/>
      <c r="E198" s="22"/>
      <c r="F198" s="104"/>
      <c r="G198" s="171" t="str">
        <f>IF(F198="","",ROUNDDOWN(D198*F198,))</f>
        <v/>
      </c>
      <c r="H198" s="635" t="s">
        <v>41</v>
      </c>
      <c r="I198" s="634"/>
      <c r="J198" s="634"/>
      <c r="K198" s="634"/>
      <c r="L198" s="634"/>
      <c r="M198" s="634"/>
      <c r="N198" s="634"/>
      <c r="O198" s="634"/>
      <c r="P198" s="634"/>
      <c r="Q198" s="660"/>
    </row>
    <row r="199" spans="1:17" ht="12.75" customHeight="1">
      <c r="A199" s="176"/>
      <c r="B199" s="190" t="s">
        <v>166</v>
      </c>
      <c r="C199" s="16"/>
      <c r="D199" s="172">
        <v>1</v>
      </c>
      <c r="E199" s="15" t="s">
        <v>28</v>
      </c>
      <c r="F199" s="101"/>
      <c r="G199" s="192">
        <v>4760</v>
      </c>
      <c r="H199" s="656"/>
      <c r="I199" s="657"/>
      <c r="J199" s="137"/>
      <c r="K199" s="657"/>
      <c r="L199" s="657"/>
      <c r="M199" s="137"/>
      <c r="N199" s="657"/>
      <c r="O199" s="657"/>
      <c r="P199" s="657"/>
      <c r="Q199" s="659"/>
    </row>
    <row r="200" spans="1:17" ht="12.75" customHeight="1">
      <c r="A200" s="169"/>
      <c r="B200" s="22"/>
      <c r="C200" s="23"/>
      <c r="D200" s="170"/>
      <c r="E200" s="25"/>
      <c r="F200" s="104"/>
      <c r="G200" s="193"/>
      <c r="H200" s="635" t="s">
        <v>41</v>
      </c>
      <c r="I200" s="634"/>
      <c r="J200" s="634"/>
      <c r="K200" s="634"/>
      <c r="L200" s="634"/>
      <c r="M200" s="634"/>
      <c r="N200" s="634"/>
      <c r="O200" s="634"/>
      <c r="P200" s="634"/>
      <c r="Q200" s="660"/>
    </row>
    <row r="201" spans="1:17" ht="12.75" customHeight="1">
      <c r="A201" s="176"/>
      <c r="B201" s="190" t="s">
        <v>167</v>
      </c>
      <c r="C201" s="16"/>
      <c r="D201" s="172">
        <v>1</v>
      </c>
      <c r="E201" s="15" t="s">
        <v>28</v>
      </c>
      <c r="F201" s="101"/>
      <c r="G201" s="192">
        <v>3500</v>
      </c>
      <c r="H201" s="656"/>
      <c r="I201" s="657"/>
      <c r="J201" s="137"/>
      <c r="K201" s="657"/>
      <c r="L201" s="657"/>
      <c r="M201" s="137"/>
      <c r="N201" s="657"/>
      <c r="O201" s="657"/>
      <c r="P201" s="657"/>
      <c r="Q201" s="659"/>
    </row>
    <row r="202" spans="1:17" ht="12.75" customHeight="1">
      <c r="A202" s="169"/>
      <c r="B202" s="22"/>
      <c r="C202" s="23"/>
      <c r="D202" s="170"/>
      <c r="E202" s="22"/>
      <c r="F202" s="104"/>
      <c r="G202" s="193"/>
      <c r="H202" s="635" t="s">
        <v>41</v>
      </c>
      <c r="I202" s="634"/>
      <c r="J202" s="634"/>
      <c r="K202" s="634"/>
      <c r="L202" s="634"/>
      <c r="M202" s="634"/>
      <c r="N202" s="634"/>
      <c r="O202" s="634"/>
      <c r="P202" s="634"/>
      <c r="Q202" s="660"/>
    </row>
    <row r="203" spans="1:17" ht="12.75" customHeight="1">
      <c r="A203" s="176"/>
      <c r="B203" s="16" t="s">
        <v>113</v>
      </c>
      <c r="C203" s="16" t="s">
        <v>168</v>
      </c>
      <c r="D203" s="172">
        <v>4</v>
      </c>
      <c r="E203" s="15" t="s">
        <v>28</v>
      </c>
      <c r="F203" s="101">
        <v>1490</v>
      </c>
      <c r="G203" s="192">
        <f>D203*F203</f>
        <v>5960</v>
      </c>
      <c r="H203" s="656"/>
      <c r="I203" s="657"/>
      <c r="J203" s="137"/>
      <c r="K203" s="657"/>
      <c r="L203" s="657"/>
      <c r="M203" s="137"/>
      <c r="N203" s="657"/>
      <c r="O203" s="657"/>
      <c r="P203" s="657"/>
      <c r="Q203" s="659"/>
    </row>
    <row r="204" spans="1:17" ht="12.75" customHeight="1">
      <c r="A204" s="169"/>
      <c r="B204" s="22"/>
      <c r="C204" s="23"/>
      <c r="D204" s="170"/>
      <c r="E204" s="22"/>
      <c r="F204" s="104"/>
      <c r="G204" s="193"/>
      <c r="H204" s="635" t="s">
        <v>41</v>
      </c>
      <c r="I204" s="634"/>
      <c r="J204" s="634"/>
      <c r="K204" s="634"/>
      <c r="L204" s="634"/>
      <c r="M204" s="634"/>
      <c r="N204" s="634"/>
      <c r="O204" s="634"/>
      <c r="P204" s="634"/>
      <c r="Q204" s="660"/>
    </row>
    <row r="205" spans="1:17" ht="12.75" customHeight="1">
      <c r="A205" s="176"/>
      <c r="B205" s="16" t="s">
        <v>167</v>
      </c>
      <c r="C205" s="16"/>
      <c r="D205" s="172">
        <v>2</v>
      </c>
      <c r="E205" s="15" t="s">
        <v>28</v>
      </c>
      <c r="F205" s="101">
        <v>290</v>
      </c>
      <c r="G205" s="192">
        <f>D205*F205</f>
        <v>580</v>
      </c>
      <c r="H205" s="656"/>
      <c r="I205" s="657"/>
      <c r="J205" s="137"/>
      <c r="K205" s="657"/>
      <c r="L205" s="657"/>
      <c r="M205" s="137"/>
      <c r="N205" s="657"/>
      <c r="O205" s="657"/>
      <c r="P205" s="657"/>
      <c r="Q205" s="659"/>
    </row>
    <row r="206" spans="1:17" ht="12.75" customHeight="1">
      <c r="A206" s="169"/>
      <c r="B206" s="22"/>
      <c r="C206" s="27" t="s">
        <v>115</v>
      </c>
      <c r="D206" s="173"/>
      <c r="E206" s="22"/>
      <c r="F206" s="104"/>
      <c r="G206" s="193"/>
      <c r="H206" s="635" t="s">
        <v>41</v>
      </c>
      <c r="I206" s="634"/>
      <c r="J206" s="634"/>
      <c r="K206" s="634"/>
      <c r="L206" s="634"/>
      <c r="M206" s="634"/>
      <c r="N206" s="634"/>
      <c r="O206" s="634"/>
      <c r="P206" s="634"/>
      <c r="Q206" s="660"/>
    </row>
    <row r="207" spans="1:17" ht="12.75" customHeight="1">
      <c r="A207" s="176"/>
      <c r="B207" s="16" t="s">
        <v>169</v>
      </c>
      <c r="C207" s="16" t="s">
        <v>170</v>
      </c>
      <c r="D207" s="172">
        <v>1</v>
      </c>
      <c r="E207" s="15" t="s">
        <v>17</v>
      </c>
      <c r="F207" s="101"/>
      <c r="G207" s="192">
        <v>40000</v>
      </c>
      <c r="H207" s="656"/>
      <c r="I207" s="657"/>
      <c r="J207" s="137"/>
      <c r="K207" s="657"/>
      <c r="L207" s="657"/>
      <c r="M207" s="137"/>
      <c r="N207" s="657"/>
      <c r="O207" s="657"/>
      <c r="P207" s="657"/>
      <c r="Q207" s="659"/>
    </row>
    <row r="208" spans="1:17" ht="12.75" customHeight="1">
      <c r="A208" s="169"/>
      <c r="B208" s="22"/>
      <c r="C208" s="23"/>
      <c r="D208" s="173"/>
      <c r="E208" s="22"/>
      <c r="F208" s="104"/>
      <c r="G208" s="171" t="str">
        <f>IF(F208="","",ROUNDDOWN(D208*F208,))</f>
        <v/>
      </c>
      <c r="H208" s="635" t="s">
        <v>41</v>
      </c>
      <c r="I208" s="634"/>
      <c r="J208" s="634"/>
      <c r="K208" s="634"/>
      <c r="L208" s="634"/>
      <c r="M208" s="634"/>
      <c r="N208" s="634"/>
      <c r="O208" s="634"/>
      <c r="P208" s="634"/>
      <c r="Q208" s="660"/>
    </row>
    <row r="209" spans="1:17" ht="12.75" customHeight="1">
      <c r="A209" s="167"/>
      <c r="B209" s="16" t="s">
        <v>171</v>
      </c>
      <c r="C209" s="16" t="s">
        <v>172</v>
      </c>
      <c r="D209" s="172">
        <v>2</v>
      </c>
      <c r="E209" s="15" t="s">
        <v>27</v>
      </c>
      <c r="F209" s="101">
        <v>480</v>
      </c>
      <c r="G209" s="192">
        <f>D209*F209</f>
        <v>960</v>
      </c>
      <c r="H209" s="656"/>
      <c r="I209" s="657"/>
      <c r="J209" s="137"/>
      <c r="K209" s="657"/>
      <c r="L209" s="657"/>
      <c r="M209" s="137"/>
      <c r="N209" s="657"/>
      <c r="O209" s="657"/>
      <c r="P209" s="657"/>
      <c r="Q209" s="659"/>
    </row>
    <row r="210" spans="1:17" ht="12.75" customHeight="1">
      <c r="A210" s="169"/>
      <c r="B210" s="22"/>
      <c r="C210" s="23"/>
      <c r="D210" s="173"/>
      <c r="E210" s="22"/>
      <c r="F210" s="104"/>
      <c r="G210" s="171" t="str">
        <f>IF(F210="","",ROUNDDOWN(D210*F210,))</f>
        <v/>
      </c>
      <c r="H210" s="635" t="s">
        <v>41</v>
      </c>
      <c r="I210" s="634"/>
      <c r="J210" s="634"/>
      <c r="K210" s="634"/>
      <c r="L210" s="634"/>
      <c r="M210" s="634"/>
      <c r="N210" s="634"/>
      <c r="O210" s="634"/>
      <c r="P210" s="634"/>
      <c r="Q210" s="660"/>
    </row>
    <row r="211" spans="1:17" ht="12.75" customHeight="1">
      <c r="A211" s="167"/>
      <c r="B211" s="16" t="s">
        <v>173</v>
      </c>
      <c r="C211" s="16"/>
      <c r="D211" s="172">
        <v>4</v>
      </c>
      <c r="E211" s="15" t="s">
        <v>26</v>
      </c>
      <c r="F211" s="101">
        <v>810</v>
      </c>
      <c r="G211" s="192">
        <f>D211*F211</f>
        <v>3240</v>
      </c>
      <c r="H211" s="656"/>
      <c r="I211" s="657"/>
      <c r="J211" s="137"/>
      <c r="K211" s="657"/>
      <c r="L211" s="657"/>
      <c r="M211" s="137"/>
      <c r="N211" s="657"/>
      <c r="O211" s="657"/>
      <c r="P211" s="657"/>
      <c r="Q211" s="659"/>
    </row>
    <row r="212" spans="1:17" ht="12.75" customHeight="1">
      <c r="A212" s="169"/>
      <c r="B212" s="22"/>
      <c r="C212" s="23"/>
      <c r="D212" s="173"/>
      <c r="E212" s="22"/>
      <c r="F212" s="104"/>
      <c r="G212" s="171" t="str">
        <f>IF(F212="","",ROUNDDOWN(D212*F212,))</f>
        <v/>
      </c>
      <c r="H212" s="635" t="s">
        <v>41</v>
      </c>
      <c r="I212" s="634"/>
      <c r="J212" s="634"/>
      <c r="K212" s="634"/>
      <c r="L212" s="634"/>
      <c r="M212" s="634"/>
      <c r="N212" s="634"/>
      <c r="O212" s="634"/>
      <c r="P212" s="634"/>
      <c r="Q212" s="660"/>
    </row>
    <row r="213" spans="1:17" ht="12.75" customHeight="1">
      <c r="A213" s="167"/>
      <c r="B213" s="16" t="s">
        <v>174</v>
      </c>
      <c r="C213" s="16"/>
      <c r="D213" s="172">
        <v>1</v>
      </c>
      <c r="E213" s="15" t="s">
        <v>17</v>
      </c>
      <c r="F213" s="101"/>
      <c r="G213" s="101">
        <v>9110</v>
      </c>
      <c r="H213" s="656"/>
      <c r="I213" s="657"/>
      <c r="J213" s="137"/>
      <c r="K213" s="657"/>
      <c r="L213" s="657"/>
      <c r="M213" s="137"/>
      <c r="N213" s="657"/>
      <c r="O213" s="657"/>
      <c r="P213" s="657"/>
      <c r="Q213" s="659"/>
    </row>
    <row r="214" spans="1:17" ht="12.75" customHeight="1">
      <c r="A214" s="169"/>
      <c r="B214" s="22"/>
      <c r="C214" s="23"/>
      <c r="D214" s="170"/>
      <c r="E214" s="22"/>
      <c r="F214" s="104"/>
      <c r="G214" s="171" t="str">
        <f>IF(F214="","",ROUNDDOWN(D214*F214,))</f>
        <v/>
      </c>
      <c r="H214" s="635" t="s">
        <v>41</v>
      </c>
      <c r="I214" s="634"/>
      <c r="J214" s="634"/>
      <c r="K214" s="634"/>
      <c r="L214" s="634"/>
      <c r="M214" s="634"/>
      <c r="N214" s="634"/>
      <c r="O214" s="634"/>
      <c r="P214" s="634"/>
      <c r="Q214" s="660"/>
    </row>
    <row r="215" spans="1:17" ht="12.75" customHeight="1">
      <c r="A215" s="167"/>
      <c r="B215" s="16" t="s">
        <v>175</v>
      </c>
      <c r="C215" s="16" t="s">
        <v>176</v>
      </c>
      <c r="D215" s="172">
        <v>1</v>
      </c>
      <c r="E215" s="15" t="s">
        <v>17</v>
      </c>
      <c r="F215" s="101"/>
      <c r="G215" s="101">
        <v>9500</v>
      </c>
      <c r="H215" s="656"/>
      <c r="I215" s="657"/>
      <c r="J215" s="137"/>
      <c r="K215" s="657"/>
      <c r="L215" s="657"/>
      <c r="M215" s="137"/>
      <c r="N215" s="657"/>
      <c r="O215" s="657"/>
      <c r="P215" s="657"/>
      <c r="Q215" s="659"/>
    </row>
    <row r="216" spans="1:17" ht="12.75" customHeight="1">
      <c r="A216" s="169"/>
      <c r="B216" s="22"/>
      <c r="C216" s="23"/>
      <c r="D216" s="170"/>
      <c r="E216" s="22"/>
      <c r="F216" s="104"/>
      <c r="G216" s="171"/>
      <c r="H216" s="635" t="s">
        <v>41</v>
      </c>
      <c r="I216" s="634"/>
      <c r="J216" s="634"/>
      <c r="K216" s="634"/>
      <c r="L216" s="634"/>
      <c r="M216" s="634"/>
      <c r="N216" s="634"/>
      <c r="O216" s="634"/>
      <c r="P216" s="634"/>
      <c r="Q216" s="660"/>
    </row>
    <row r="217" spans="1:17" ht="12.75" customHeight="1">
      <c r="A217" s="167"/>
      <c r="B217" s="16" t="s">
        <v>114</v>
      </c>
      <c r="C217" s="16" t="s">
        <v>177</v>
      </c>
      <c r="D217" s="172">
        <v>2</v>
      </c>
      <c r="E217" s="15" t="s">
        <v>27</v>
      </c>
      <c r="F217" s="101">
        <v>1800</v>
      </c>
      <c r="G217" s="192">
        <f>D217*F217</f>
        <v>3600</v>
      </c>
      <c r="H217" s="656"/>
      <c r="I217" s="657"/>
      <c r="J217" s="137"/>
      <c r="K217" s="657"/>
      <c r="L217" s="657"/>
      <c r="M217" s="137"/>
      <c r="N217" s="657"/>
      <c r="O217" s="657"/>
      <c r="P217" s="657"/>
      <c r="Q217" s="659"/>
    </row>
    <row r="218" spans="1:17" ht="12.75" customHeight="1">
      <c r="A218" s="169"/>
      <c r="B218" s="22"/>
      <c r="C218" s="23"/>
      <c r="D218" s="170"/>
      <c r="E218" s="22"/>
      <c r="F218" s="104"/>
      <c r="G218" s="171"/>
      <c r="H218" s="635" t="s">
        <v>41</v>
      </c>
      <c r="I218" s="634"/>
      <c r="J218" s="634"/>
      <c r="K218" s="634"/>
      <c r="L218" s="634"/>
      <c r="M218" s="634"/>
      <c r="N218" s="634"/>
      <c r="O218" s="634"/>
      <c r="P218" s="634"/>
      <c r="Q218" s="660"/>
    </row>
    <row r="219" spans="1:17" ht="12.75" customHeight="1">
      <c r="A219" s="177"/>
      <c r="B219" s="18" t="s">
        <v>114</v>
      </c>
      <c r="C219" s="18" t="s">
        <v>178</v>
      </c>
      <c r="D219" s="197">
        <v>48</v>
      </c>
      <c r="E219" s="12" t="s">
        <v>27</v>
      </c>
      <c r="F219" s="179">
        <v>2900</v>
      </c>
      <c r="G219" s="200">
        <f>D219*F219</f>
        <v>139200</v>
      </c>
      <c r="H219" s="668"/>
      <c r="I219" s="669"/>
      <c r="J219" s="163"/>
      <c r="K219" s="669"/>
      <c r="L219" s="669"/>
      <c r="M219" s="163"/>
      <c r="N219" s="669"/>
      <c r="O219" s="669"/>
      <c r="P219" s="669"/>
      <c r="Q219" s="670"/>
    </row>
    <row r="220" spans="1:17" ht="12.75" customHeight="1">
      <c r="A220" s="198"/>
      <c r="B220" s="139"/>
      <c r="C220" s="120"/>
      <c r="D220" s="199"/>
      <c r="E220" s="25"/>
      <c r="F220" s="123"/>
      <c r="G220" s="171" t="str">
        <f>IF(F220="","",ROUNDDOWN(D220*F220,))</f>
        <v/>
      </c>
      <c r="H220" s="674" t="s">
        <v>41</v>
      </c>
      <c r="I220" s="675"/>
      <c r="J220" s="675"/>
      <c r="K220" s="675"/>
      <c r="L220" s="675"/>
      <c r="M220" s="675"/>
      <c r="N220" s="675"/>
      <c r="O220" s="675"/>
      <c r="P220" s="675"/>
      <c r="Q220" s="676"/>
    </row>
    <row r="221" spans="1:17" ht="12.75" customHeight="1">
      <c r="A221" s="176"/>
      <c r="B221" s="16" t="s">
        <v>179</v>
      </c>
      <c r="C221" s="16" t="s">
        <v>180</v>
      </c>
      <c r="D221" s="172">
        <v>48</v>
      </c>
      <c r="E221" s="15" t="s">
        <v>27</v>
      </c>
      <c r="F221" s="101">
        <v>450</v>
      </c>
      <c r="G221" s="101">
        <f>IF(F221="","",ROUNDDOWN(D221*F221,))</f>
        <v>21600</v>
      </c>
      <c r="H221" s="656"/>
      <c r="I221" s="657"/>
      <c r="J221" s="137"/>
      <c r="K221" s="657"/>
      <c r="L221" s="657"/>
      <c r="M221" s="137"/>
      <c r="N221" s="657"/>
      <c r="O221" s="657"/>
      <c r="P221" s="657"/>
      <c r="Q221" s="659"/>
    </row>
    <row r="222" spans="1:17" ht="12.75" customHeight="1">
      <c r="A222" s="169"/>
      <c r="B222" s="22"/>
      <c r="C222" s="27"/>
      <c r="D222" s="173"/>
      <c r="E222" s="22"/>
      <c r="F222" s="104"/>
      <c r="G222" s="171"/>
      <c r="H222" s="635" t="s">
        <v>41</v>
      </c>
      <c r="I222" s="634"/>
      <c r="J222" s="634"/>
      <c r="K222" s="634"/>
      <c r="L222" s="634"/>
      <c r="M222" s="634"/>
      <c r="N222" s="634"/>
      <c r="O222" s="634"/>
      <c r="P222" s="634"/>
      <c r="Q222" s="660"/>
    </row>
    <row r="223" spans="1:17" ht="12.75" customHeight="1">
      <c r="A223" s="176"/>
      <c r="B223" s="190" t="s">
        <v>114</v>
      </c>
      <c r="C223" s="16" t="s">
        <v>181</v>
      </c>
      <c r="D223" s="172">
        <v>15</v>
      </c>
      <c r="E223" s="15" t="s">
        <v>27</v>
      </c>
      <c r="F223" s="101">
        <v>790</v>
      </c>
      <c r="G223" s="101">
        <f>IF(F223="","",ROUNDDOWN(D223*F223,))</f>
        <v>11850</v>
      </c>
      <c r="H223" s="656"/>
      <c r="I223" s="657"/>
      <c r="J223" s="137"/>
      <c r="K223" s="657"/>
      <c r="L223" s="657"/>
      <c r="M223" s="137"/>
      <c r="N223" s="657"/>
      <c r="O223" s="657"/>
      <c r="P223" s="657"/>
      <c r="Q223" s="659"/>
    </row>
    <row r="224" spans="1:17" ht="12.75" customHeight="1">
      <c r="A224" s="169"/>
      <c r="B224" s="22"/>
      <c r="C224" s="27"/>
      <c r="D224" s="173"/>
      <c r="E224" s="22"/>
      <c r="F224" s="104"/>
      <c r="G224" s="171"/>
      <c r="H224" s="635" t="s">
        <v>41</v>
      </c>
      <c r="I224" s="634"/>
      <c r="J224" s="634"/>
      <c r="K224" s="634"/>
      <c r="L224" s="634"/>
      <c r="M224" s="634"/>
      <c r="N224" s="634"/>
      <c r="O224" s="634"/>
      <c r="P224" s="634"/>
      <c r="Q224" s="660"/>
    </row>
    <row r="225" spans="1:17" ht="12.75" customHeight="1">
      <c r="A225" s="176"/>
      <c r="B225" s="190" t="s">
        <v>114</v>
      </c>
      <c r="C225" s="16" t="s">
        <v>182</v>
      </c>
      <c r="D225" s="172">
        <v>20</v>
      </c>
      <c r="E225" s="15" t="s">
        <v>27</v>
      </c>
      <c r="F225" s="101">
        <v>210</v>
      </c>
      <c r="G225" s="101">
        <f>IF(F225="","",ROUNDDOWN(D225*F225,))</f>
        <v>4200</v>
      </c>
      <c r="H225" s="656"/>
      <c r="I225" s="657"/>
      <c r="J225" s="137"/>
      <c r="K225" s="657"/>
      <c r="L225" s="657"/>
      <c r="M225" s="137"/>
      <c r="N225" s="657"/>
      <c r="O225" s="657"/>
      <c r="P225" s="657"/>
      <c r="Q225" s="659"/>
    </row>
    <row r="226" spans="1:17" ht="12.75" customHeight="1">
      <c r="A226" s="169"/>
      <c r="B226" s="22"/>
      <c r="C226" s="27"/>
      <c r="D226" s="173"/>
      <c r="E226" s="22"/>
      <c r="F226" s="104"/>
      <c r="G226" s="171"/>
      <c r="H226" s="635" t="s">
        <v>41</v>
      </c>
      <c r="I226" s="634"/>
      <c r="J226" s="634"/>
      <c r="K226" s="634"/>
      <c r="L226" s="634"/>
      <c r="M226" s="634"/>
      <c r="N226" s="634"/>
      <c r="O226" s="634"/>
      <c r="P226" s="634"/>
      <c r="Q226" s="660"/>
    </row>
    <row r="227" spans="1:17" ht="12.75" customHeight="1">
      <c r="A227" s="176"/>
      <c r="B227" s="190" t="s">
        <v>114</v>
      </c>
      <c r="C227" s="16" t="s">
        <v>183</v>
      </c>
      <c r="D227" s="172">
        <v>66</v>
      </c>
      <c r="E227" s="15" t="s">
        <v>27</v>
      </c>
      <c r="F227" s="101">
        <v>210</v>
      </c>
      <c r="G227" s="101">
        <f>IF(F227="","",ROUNDDOWN(D227*F227,))</f>
        <v>13860</v>
      </c>
      <c r="H227" s="656"/>
      <c r="I227" s="657"/>
      <c r="J227" s="137"/>
      <c r="K227" s="657"/>
      <c r="L227" s="657"/>
      <c r="M227" s="137"/>
      <c r="N227" s="657"/>
      <c r="O227" s="657"/>
      <c r="P227" s="657"/>
      <c r="Q227" s="659"/>
    </row>
    <row r="228" spans="1:17" ht="12.75" customHeight="1">
      <c r="A228" s="169"/>
      <c r="B228" s="22"/>
      <c r="C228" s="23"/>
      <c r="D228" s="175"/>
      <c r="E228" s="25"/>
      <c r="F228" s="104"/>
      <c r="G228" s="193"/>
      <c r="H228" s="635" t="s">
        <v>41</v>
      </c>
      <c r="I228" s="634"/>
      <c r="J228" s="634"/>
      <c r="K228" s="634"/>
      <c r="L228" s="634"/>
      <c r="M228" s="634"/>
      <c r="N228" s="634"/>
      <c r="O228" s="634"/>
      <c r="P228" s="634"/>
      <c r="Q228" s="660"/>
    </row>
    <row r="229" spans="1:17" ht="12.75" customHeight="1">
      <c r="A229" s="176"/>
      <c r="B229" s="190" t="s">
        <v>184</v>
      </c>
      <c r="C229" s="16" t="s">
        <v>185</v>
      </c>
      <c r="D229" s="172">
        <v>2</v>
      </c>
      <c r="E229" s="15" t="s">
        <v>28</v>
      </c>
      <c r="F229" s="101">
        <v>1500</v>
      </c>
      <c r="G229" s="101">
        <f>IF(F229="","",ROUNDDOWN(D229*F229,))</f>
        <v>3000</v>
      </c>
      <c r="H229" s="656"/>
      <c r="I229" s="657"/>
      <c r="J229" s="137"/>
      <c r="K229" s="657"/>
      <c r="L229" s="657"/>
      <c r="M229" s="137"/>
      <c r="N229" s="657"/>
      <c r="O229" s="657"/>
      <c r="P229" s="657"/>
      <c r="Q229" s="659"/>
    </row>
    <row r="230" spans="1:17" ht="12.75" customHeight="1">
      <c r="A230" s="169"/>
      <c r="B230" s="23"/>
      <c r="C230" s="23"/>
      <c r="D230" s="173"/>
      <c r="E230" s="22"/>
      <c r="F230" s="104"/>
      <c r="G230" s="193"/>
      <c r="H230" s="635" t="s">
        <v>41</v>
      </c>
      <c r="I230" s="634"/>
      <c r="J230" s="634"/>
      <c r="K230" s="634"/>
      <c r="L230" s="634"/>
      <c r="M230" s="634"/>
      <c r="N230" s="634"/>
      <c r="O230" s="634"/>
      <c r="P230" s="634"/>
      <c r="Q230" s="660"/>
    </row>
    <row r="231" spans="1:17" ht="12.75" customHeight="1">
      <c r="A231" s="167"/>
      <c r="B231" s="190" t="s">
        <v>186</v>
      </c>
      <c r="C231" s="16" t="s">
        <v>187</v>
      </c>
      <c r="D231" s="172">
        <v>2</v>
      </c>
      <c r="E231" s="15" t="s">
        <v>26</v>
      </c>
      <c r="F231" s="101">
        <v>700</v>
      </c>
      <c r="G231" s="101">
        <f>IF(F231="","",ROUNDDOWN(D231*F231,))</f>
        <v>1400</v>
      </c>
      <c r="H231" s="656"/>
      <c r="I231" s="657"/>
      <c r="J231" s="137"/>
      <c r="K231" s="657"/>
      <c r="L231" s="657"/>
      <c r="M231" s="137"/>
      <c r="N231" s="657"/>
      <c r="O231" s="657"/>
      <c r="P231" s="657"/>
      <c r="Q231" s="659"/>
    </row>
    <row r="232" spans="1:17" ht="12.75" customHeight="1">
      <c r="A232" s="169"/>
      <c r="B232" s="22"/>
      <c r="C232" s="23"/>
      <c r="D232" s="170"/>
      <c r="E232" s="25"/>
      <c r="F232" s="104"/>
      <c r="G232" s="171" t="str">
        <f>IF(F232="","",ROUNDDOWN(D232*F232,))</f>
        <v/>
      </c>
      <c r="H232" s="635" t="s">
        <v>41</v>
      </c>
      <c r="I232" s="634"/>
      <c r="J232" s="634"/>
      <c r="K232" s="634"/>
      <c r="L232" s="634"/>
      <c r="M232" s="634"/>
      <c r="N232" s="634"/>
      <c r="O232" s="634"/>
      <c r="P232" s="634"/>
      <c r="Q232" s="660"/>
    </row>
    <row r="233" spans="1:17" ht="12.75" customHeight="1">
      <c r="A233" s="167"/>
      <c r="B233" s="190" t="s">
        <v>186</v>
      </c>
      <c r="C233" s="16" t="s">
        <v>188</v>
      </c>
      <c r="D233" s="172">
        <v>2</v>
      </c>
      <c r="E233" s="15" t="s">
        <v>26</v>
      </c>
      <c r="F233" s="101">
        <v>1300</v>
      </c>
      <c r="G233" s="101">
        <f>IF(F233="","",ROUNDDOWN(D233*F233,))</f>
        <v>2600</v>
      </c>
      <c r="H233" s="656"/>
      <c r="I233" s="657"/>
      <c r="J233" s="137"/>
      <c r="K233" s="657"/>
      <c r="L233" s="657"/>
      <c r="M233" s="137"/>
      <c r="N233" s="657"/>
      <c r="O233" s="657"/>
      <c r="P233" s="657"/>
      <c r="Q233" s="659"/>
    </row>
    <row r="234" spans="1:17" ht="12.75" customHeight="1">
      <c r="A234" s="169"/>
      <c r="B234" s="22"/>
      <c r="C234" s="23"/>
      <c r="D234" s="170"/>
      <c r="E234" s="22"/>
      <c r="F234" s="104"/>
      <c r="G234" s="171" t="str">
        <f>IF(F234="","",ROUNDDOWN(D234*F234,))</f>
        <v/>
      </c>
      <c r="H234" s="635" t="s">
        <v>41</v>
      </c>
      <c r="I234" s="634"/>
      <c r="J234" s="634"/>
      <c r="K234" s="634"/>
      <c r="L234" s="634"/>
      <c r="M234" s="634"/>
      <c r="N234" s="634"/>
      <c r="O234" s="634"/>
      <c r="P234" s="634"/>
      <c r="Q234" s="660"/>
    </row>
    <row r="235" spans="1:17" ht="12.75" customHeight="1">
      <c r="A235" s="176"/>
      <c r="B235" s="190" t="s">
        <v>146</v>
      </c>
      <c r="C235" s="16"/>
      <c r="D235" s="172">
        <v>1</v>
      </c>
      <c r="E235" s="15" t="s">
        <v>17</v>
      </c>
      <c r="F235" s="101"/>
      <c r="G235" s="192">
        <v>40200</v>
      </c>
      <c r="H235" s="656"/>
      <c r="I235" s="657"/>
      <c r="J235" s="137"/>
      <c r="K235" s="657"/>
      <c r="L235" s="657"/>
      <c r="M235" s="137"/>
      <c r="N235" s="657"/>
      <c r="O235" s="657"/>
      <c r="P235" s="657"/>
      <c r="Q235" s="659"/>
    </row>
    <row r="236" spans="1:17" ht="12.75" customHeight="1">
      <c r="A236" s="169"/>
      <c r="B236" s="22"/>
      <c r="C236" s="23"/>
      <c r="D236" s="170"/>
      <c r="E236" s="25"/>
      <c r="F236" s="104"/>
      <c r="G236" s="193"/>
      <c r="H236" s="635" t="s">
        <v>41</v>
      </c>
      <c r="I236" s="634"/>
      <c r="J236" s="634"/>
      <c r="K236" s="634"/>
      <c r="L236" s="634"/>
      <c r="M236" s="634"/>
      <c r="N236" s="634"/>
      <c r="O236" s="634"/>
      <c r="P236" s="634"/>
      <c r="Q236" s="660"/>
    </row>
    <row r="237" spans="1:17" ht="12.75" customHeight="1">
      <c r="A237" s="176"/>
      <c r="B237" s="190" t="s">
        <v>189</v>
      </c>
      <c r="C237" s="16"/>
      <c r="D237" s="172">
        <v>11</v>
      </c>
      <c r="E237" s="15" t="s">
        <v>190</v>
      </c>
      <c r="F237" s="101">
        <v>21800</v>
      </c>
      <c r="G237" s="101">
        <f>IF(F237="","",ROUNDDOWN(D237*F237,))</f>
        <v>239800</v>
      </c>
      <c r="H237" s="656"/>
      <c r="I237" s="657"/>
      <c r="J237" s="137"/>
      <c r="K237" s="657"/>
      <c r="L237" s="657"/>
      <c r="M237" s="137"/>
      <c r="N237" s="657"/>
      <c r="O237" s="657"/>
      <c r="P237" s="657"/>
      <c r="Q237" s="659"/>
    </row>
    <row r="238" spans="1:17" ht="12.75" customHeight="1">
      <c r="A238" s="169"/>
      <c r="B238" s="22"/>
      <c r="C238" s="23"/>
      <c r="D238" s="170"/>
      <c r="E238" s="22"/>
      <c r="F238" s="104"/>
      <c r="G238" s="193"/>
      <c r="H238" s="635" t="s">
        <v>41</v>
      </c>
      <c r="I238" s="634"/>
      <c r="J238" s="634"/>
      <c r="K238" s="634"/>
      <c r="L238" s="634"/>
      <c r="M238" s="634"/>
      <c r="N238" s="634"/>
      <c r="O238" s="634"/>
      <c r="P238" s="634"/>
      <c r="Q238" s="660"/>
    </row>
    <row r="239" spans="1:17" ht="12.75" customHeight="1">
      <c r="A239" s="176"/>
      <c r="B239" s="16" t="s">
        <v>191</v>
      </c>
      <c r="C239" s="16"/>
      <c r="D239" s="172">
        <v>1</v>
      </c>
      <c r="E239" s="15" t="s">
        <v>17</v>
      </c>
      <c r="F239" s="101"/>
      <c r="G239" s="192">
        <v>16000</v>
      </c>
      <c r="H239" s="656"/>
      <c r="I239" s="657"/>
      <c r="J239" s="137"/>
      <c r="K239" s="657"/>
      <c r="L239" s="657"/>
      <c r="M239" s="137"/>
      <c r="N239" s="657"/>
      <c r="O239" s="657"/>
      <c r="P239" s="657"/>
      <c r="Q239" s="659"/>
    </row>
    <row r="240" spans="1:17" ht="12.75" customHeight="1">
      <c r="A240" s="169"/>
      <c r="B240" s="22"/>
      <c r="C240" s="23"/>
      <c r="D240" s="170"/>
      <c r="E240" s="22"/>
      <c r="F240" s="104"/>
      <c r="G240" s="193"/>
      <c r="H240" s="635" t="s">
        <v>41</v>
      </c>
      <c r="I240" s="634"/>
      <c r="J240" s="634"/>
      <c r="K240" s="634"/>
      <c r="L240" s="634"/>
      <c r="M240" s="634"/>
      <c r="N240" s="634"/>
      <c r="O240" s="634"/>
      <c r="P240" s="634"/>
      <c r="Q240" s="660"/>
    </row>
    <row r="241" spans="1:17" ht="12.75" customHeight="1">
      <c r="A241" s="176"/>
      <c r="B241" s="16" t="s">
        <v>192</v>
      </c>
      <c r="C241" s="16"/>
      <c r="D241" s="172">
        <v>2</v>
      </c>
      <c r="E241" s="15" t="s">
        <v>193</v>
      </c>
      <c r="F241" s="101">
        <v>20000</v>
      </c>
      <c r="G241" s="192">
        <f>D241*F241</f>
        <v>40000</v>
      </c>
      <c r="H241" s="656"/>
      <c r="I241" s="657"/>
      <c r="J241" s="137"/>
      <c r="K241" s="657"/>
      <c r="L241" s="657"/>
      <c r="M241" s="137"/>
      <c r="N241" s="657"/>
      <c r="O241" s="657"/>
      <c r="P241" s="657"/>
      <c r="Q241" s="659"/>
    </row>
    <row r="242" spans="1:17" ht="12.75" customHeight="1">
      <c r="A242" s="169"/>
      <c r="B242" s="22"/>
      <c r="C242" s="27"/>
      <c r="D242" s="173"/>
      <c r="E242" s="22"/>
      <c r="F242" s="104"/>
      <c r="G242" s="193"/>
      <c r="H242" s="635" t="s">
        <v>41</v>
      </c>
      <c r="I242" s="634"/>
      <c r="J242" s="634"/>
      <c r="K242" s="634"/>
      <c r="L242" s="634"/>
      <c r="M242" s="634"/>
      <c r="N242" s="634"/>
      <c r="O242" s="634"/>
      <c r="P242" s="634"/>
      <c r="Q242" s="660"/>
    </row>
    <row r="243" spans="1:17" ht="12.75" customHeight="1">
      <c r="A243" s="176"/>
      <c r="B243" s="16" t="s">
        <v>194</v>
      </c>
      <c r="C243" s="16"/>
      <c r="D243" s="172">
        <v>1</v>
      </c>
      <c r="E243" s="15" t="s">
        <v>17</v>
      </c>
      <c r="F243" s="101"/>
      <c r="G243" s="192">
        <v>29000</v>
      </c>
      <c r="H243" s="656"/>
      <c r="I243" s="657"/>
      <c r="J243" s="137"/>
      <c r="K243" s="657"/>
      <c r="L243" s="657"/>
      <c r="M243" s="137"/>
      <c r="N243" s="657"/>
      <c r="O243" s="657"/>
      <c r="P243" s="657"/>
      <c r="Q243" s="659"/>
    </row>
    <row r="244" spans="1:17" ht="12.75" customHeight="1">
      <c r="A244" s="169"/>
      <c r="B244" s="22"/>
      <c r="C244" s="23"/>
      <c r="D244" s="173"/>
      <c r="E244" s="22"/>
      <c r="F244" s="104"/>
      <c r="G244" s="171" t="str">
        <f>IF(F244="","",ROUNDDOWN(D244*F244,))</f>
        <v/>
      </c>
      <c r="H244" s="635" t="s">
        <v>41</v>
      </c>
      <c r="I244" s="634"/>
      <c r="J244" s="634"/>
      <c r="K244" s="634"/>
      <c r="L244" s="634"/>
      <c r="M244" s="634"/>
      <c r="N244" s="634"/>
      <c r="O244" s="634"/>
      <c r="P244" s="634"/>
      <c r="Q244" s="660"/>
    </row>
    <row r="245" spans="1:17" ht="12.75" customHeight="1">
      <c r="A245" s="167"/>
      <c r="B245" s="16" t="s">
        <v>195</v>
      </c>
      <c r="C245" s="16"/>
      <c r="D245" s="172">
        <v>2</v>
      </c>
      <c r="E245" s="15" t="s">
        <v>190</v>
      </c>
      <c r="F245" s="101">
        <v>22700</v>
      </c>
      <c r="G245" s="192">
        <f>D245*F245</f>
        <v>45400</v>
      </c>
      <c r="H245" s="656"/>
      <c r="I245" s="657"/>
      <c r="J245" s="137"/>
      <c r="K245" s="657"/>
      <c r="L245" s="657"/>
      <c r="M245" s="137"/>
      <c r="N245" s="657"/>
      <c r="O245" s="657"/>
      <c r="P245" s="657"/>
      <c r="Q245" s="659"/>
    </row>
    <row r="246" spans="1:17" ht="12.75" customHeight="1">
      <c r="A246" s="169"/>
      <c r="B246" s="22"/>
      <c r="C246" s="23"/>
      <c r="D246" s="173"/>
      <c r="E246" s="22"/>
      <c r="F246" s="104"/>
      <c r="G246" s="171" t="str">
        <f>IF(F246="","",ROUNDDOWN(D246*F246,))</f>
        <v/>
      </c>
      <c r="H246" s="635" t="s">
        <v>41</v>
      </c>
      <c r="I246" s="634"/>
      <c r="J246" s="634"/>
      <c r="K246" s="634"/>
      <c r="L246" s="634"/>
      <c r="M246" s="634"/>
      <c r="N246" s="634"/>
      <c r="O246" s="634"/>
      <c r="P246" s="634"/>
      <c r="Q246" s="660"/>
    </row>
    <row r="247" spans="1:17" ht="12.75" customHeight="1">
      <c r="A247" s="167"/>
      <c r="B247" s="16" t="s">
        <v>196</v>
      </c>
      <c r="C247" s="16"/>
      <c r="D247" s="172">
        <v>3</v>
      </c>
      <c r="E247" s="15" t="s">
        <v>190</v>
      </c>
      <c r="F247" s="101">
        <v>19600</v>
      </c>
      <c r="G247" s="192">
        <f>D247*F247</f>
        <v>58800</v>
      </c>
      <c r="H247" s="656"/>
      <c r="I247" s="657"/>
      <c r="J247" s="137"/>
      <c r="K247" s="657"/>
      <c r="L247" s="657"/>
      <c r="M247" s="137"/>
      <c r="N247" s="657"/>
      <c r="O247" s="657"/>
      <c r="P247" s="657"/>
      <c r="Q247" s="659"/>
    </row>
    <row r="248" spans="1:17" ht="12.75" customHeight="1">
      <c r="A248" s="169"/>
      <c r="B248" s="22"/>
      <c r="C248" s="23"/>
      <c r="D248" s="173"/>
      <c r="E248" s="22"/>
      <c r="F248" s="104"/>
      <c r="G248" s="171"/>
      <c r="H248" s="635"/>
      <c r="I248" s="634"/>
      <c r="J248" s="634"/>
      <c r="K248" s="634"/>
      <c r="L248" s="634"/>
      <c r="M248" s="634"/>
      <c r="N248" s="634"/>
      <c r="O248" s="634"/>
      <c r="P248" s="634"/>
      <c r="Q248" s="660"/>
    </row>
    <row r="249" spans="1:17" ht="12.75" customHeight="1">
      <c r="A249" s="167"/>
      <c r="B249" s="16"/>
      <c r="C249" s="16"/>
      <c r="D249" s="172"/>
      <c r="E249" s="15"/>
      <c r="F249" s="101"/>
      <c r="G249" s="101"/>
      <c r="H249" s="656"/>
      <c r="I249" s="657"/>
      <c r="J249" s="137"/>
      <c r="K249" s="657"/>
      <c r="L249" s="657"/>
      <c r="M249" s="137"/>
      <c r="N249" s="657"/>
      <c r="O249" s="657"/>
      <c r="P249" s="657"/>
      <c r="Q249" s="659"/>
    </row>
    <row r="250" spans="1:17" ht="12.75" customHeight="1">
      <c r="A250" s="169"/>
      <c r="B250" s="22"/>
      <c r="C250" s="23"/>
      <c r="D250" s="170"/>
      <c r="E250" s="22"/>
      <c r="F250" s="104"/>
      <c r="G250" s="171"/>
      <c r="H250" s="635"/>
      <c r="I250" s="634"/>
      <c r="J250" s="634"/>
      <c r="K250" s="634"/>
      <c r="L250" s="634"/>
      <c r="M250" s="634"/>
      <c r="N250" s="634"/>
      <c r="O250" s="634"/>
      <c r="P250" s="634"/>
      <c r="Q250" s="660"/>
    </row>
    <row r="251" spans="1:17" ht="12.75" customHeight="1">
      <c r="A251" s="167"/>
      <c r="B251" s="16"/>
      <c r="C251" s="16"/>
      <c r="D251" s="172"/>
      <c r="E251" s="15"/>
      <c r="F251" s="101"/>
      <c r="G251" s="101"/>
      <c r="H251" s="656"/>
      <c r="I251" s="657"/>
      <c r="J251" s="137"/>
      <c r="K251" s="657"/>
      <c r="L251" s="657"/>
      <c r="M251" s="137"/>
      <c r="N251" s="657"/>
      <c r="O251" s="657"/>
      <c r="P251" s="657"/>
      <c r="Q251" s="659"/>
    </row>
    <row r="252" spans="1:17" ht="12.75" customHeight="1">
      <c r="A252" s="169"/>
      <c r="B252" s="22"/>
      <c r="C252" s="23"/>
      <c r="D252" s="170"/>
      <c r="E252" s="22"/>
      <c r="F252" s="104"/>
      <c r="G252" s="171"/>
      <c r="H252" s="635"/>
      <c r="I252" s="634"/>
      <c r="J252" s="634"/>
      <c r="K252" s="634"/>
      <c r="L252" s="634"/>
      <c r="M252" s="634"/>
      <c r="N252" s="634"/>
      <c r="O252" s="634"/>
      <c r="P252" s="634"/>
      <c r="Q252" s="660"/>
    </row>
    <row r="253" spans="1:17" ht="12.75" customHeight="1">
      <c r="A253" s="167"/>
      <c r="B253" s="15" t="s">
        <v>205</v>
      </c>
      <c r="C253" s="16"/>
      <c r="D253" s="172"/>
      <c r="E253" s="15"/>
      <c r="F253" s="101"/>
      <c r="G253" s="192">
        <f>SUM(G186:G247)</f>
        <v>1202800</v>
      </c>
      <c r="H253" s="656"/>
      <c r="I253" s="657"/>
      <c r="J253" s="137"/>
      <c r="K253" s="657"/>
      <c r="L253" s="657"/>
      <c r="M253" s="137"/>
      <c r="N253" s="657"/>
      <c r="O253" s="657"/>
      <c r="P253" s="657"/>
      <c r="Q253" s="659"/>
    </row>
    <row r="254" spans="1:17" ht="12.75" customHeight="1">
      <c r="A254" s="169"/>
      <c r="B254" s="22"/>
      <c r="C254" s="23"/>
      <c r="D254" s="170"/>
      <c r="E254" s="22"/>
      <c r="F254" s="104"/>
      <c r="G254" s="171"/>
      <c r="H254" s="635"/>
      <c r="I254" s="634"/>
      <c r="J254" s="634"/>
      <c r="K254" s="634"/>
      <c r="L254" s="634"/>
      <c r="M254" s="634"/>
      <c r="N254" s="634"/>
      <c r="O254" s="634"/>
      <c r="P254" s="634"/>
      <c r="Q254" s="660"/>
    </row>
    <row r="255" spans="1:17" ht="12.75" customHeight="1">
      <c r="A255" s="177"/>
      <c r="B255" s="18"/>
      <c r="C255" s="18"/>
      <c r="D255" s="197"/>
      <c r="E255" s="12"/>
      <c r="F255" s="179"/>
      <c r="G255" s="200"/>
      <c r="H255" s="668"/>
      <c r="I255" s="669"/>
      <c r="J255" s="163"/>
      <c r="K255" s="669"/>
      <c r="L255" s="669"/>
      <c r="M255" s="163"/>
      <c r="N255" s="669"/>
      <c r="O255" s="669"/>
      <c r="P255" s="669"/>
      <c r="Q255" s="670"/>
    </row>
    <row r="256" spans="1:17" ht="12.75" customHeight="1">
      <c r="A256" s="181"/>
      <c r="B256" s="10"/>
      <c r="C256" s="13"/>
      <c r="D256" s="182"/>
      <c r="E256" s="20"/>
      <c r="F256" s="183"/>
      <c r="G256" s="166" t="str">
        <f>IF(F256="","",ROUNDDOWN(D256*F256,))</f>
        <v/>
      </c>
      <c r="H256" s="664"/>
      <c r="I256" s="665"/>
      <c r="J256" s="665"/>
      <c r="K256" s="665"/>
      <c r="L256" s="665"/>
      <c r="M256" s="665"/>
      <c r="N256" s="665"/>
      <c r="O256" s="665"/>
      <c r="P256" s="665"/>
      <c r="Q256" s="666"/>
    </row>
    <row r="257" spans="1:17" ht="12.75" customHeight="1">
      <c r="A257" s="176"/>
      <c r="B257" s="16"/>
      <c r="C257" s="16"/>
      <c r="D257" s="168"/>
      <c r="E257" s="15"/>
      <c r="F257" s="101"/>
      <c r="G257" s="101" t="str">
        <f>IF(F257="","",ROUNDDOWN(D257*F257,))</f>
        <v/>
      </c>
      <c r="H257" s="656"/>
      <c r="I257" s="657"/>
      <c r="J257" s="137"/>
      <c r="K257" s="657"/>
      <c r="L257" s="657"/>
      <c r="M257" s="137"/>
      <c r="N257" s="657"/>
      <c r="O257" s="657"/>
      <c r="P257" s="657"/>
      <c r="Q257" s="659"/>
    </row>
    <row r="258" spans="1:17" ht="12.75" customHeight="1">
      <c r="A258" s="169"/>
      <c r="B258" s="22"/>
      <c r="C258" s="27"/>
      <c r="D258" s="173"/>
      <c r="E258" s="22"/>
      <c r="F258" s="104"/>
      <c r="G258" s="171"/>
      <c r="H258" s="635"/>
      <c r="I258" s="634"/>
      <c r="J258" s="634"/>
      <c r="K258" s="634"/>
      <c r="L258" s="634"/>
      <c r="M258" s="634"/>
      <c r="N258" s="634"/>
      <c r="O258" s="634"/>
      <c r="P258" s="634"/>
      <c r="Q258" s="660"/>
    </row>
    <row r="259" spans="1:17" ht="12.75" customHeight="1">
      <c r="A259" s="176" t="s">
        <v>206</v>
      </c>
      <c r="B259" s="190" t="s">
        <v>209</v>
      </c>
      <c r="C259" s="16"/>
      <c r="D259" s="172">
        <v>1</v>
      </c>
      <c r="E259" s="15" t="s">
        <v>87</v>
      </c>
      <c r="F259" s="101"/>
      <c r="G259" s="192">
        <f>G325</f>
        <v>313400</v>
      </c>
      <c r="H259" s="656"/>
      <c r="I259" s="657"/>
      <c r="J259" s="137"/>
      <c r="K259" s="657"/>
      <c r="L259" s="657"/>
      <c r="M259" s="137"/>
      <c r="N259" s="657"/>
      <c r="O259" s="657"/>
      <c r="P259" s="657"/>
      <c r="Q259" s="659"/>
    </row>
    <row r="260" spans="1:17" ht="12.75" customHeight="1">
      <c r="A260" s="169"/>
      <c r="B260" s="25"/>
      <c r="C260" s="26"/>
      <c r="D260" s="173"/>
      <c r="E260" s="22"/>
      <c r="F260" s="171"/>
      <c r="G260" s="193"/>
      <c r="H260" s="635"/>
      <c r="I260" s="634"/>
      <c r="J260" s="634"/>
      <c r="K260" s="634"/>
      <c r="L260" s="634"/>
      <c r="M260" s="634"/>
      <c r="N260" s="634"/>
      <c r="O260" s="634"/>
      <c r="P260" s="634"/>
      <c r="Q260" s="660"/>
    </row>
    <row r="261" spans="1:17" ht="12.75" customHeight="1">
      <c r="A261" s="176" t="s">
        <v>207</v>
      </c>
      <c r="B261" s="190" t="s">
        <v>210</v>
      </c>
      <c r="C261" s="16"/>
      <c r="D261" s="172">
        <v>1</v>
      </c>
      <c r="E261" s="15" t="s">
        <v>87</v>
      </c>
      <c r="F261" s="101"/>
      <c r="G261" s="192">
        <f>G397</f>
        <v>2424900</v>
      </c>
      <c r="H261" s="656"/>
      <c r="I261" s="657"/>
      <c r="J261" s="137"/>
      <c r="K261" s="657"/>
      <c r="L261" s="657"/>
      <c r="M261" s="137"/>
      <c r="N261" s="657"/>
      <c r="O261" s="657"/>
      <c r="P261" s="657"/>
      <c r="Q261" s="659"/>
    </row>
    <row r="262" spans="1:17" ht="12.75" customHeight="1">
      <c r="A262" s="169"/>
      <c r="B262" s="22"/>
      <c r="C262" s="23"/>
      <c r="D262" s="175"/>
      <c r="E262" s="25"/>
      <c r="F262" s="104"/>
      <c r="G262" s="193"/>
      <c r="H262" s="635"/>
      <c r="I262" s="634"/>
      <c r="J262" s="634"/>
      <c r="K262" s="634"/>
      <c r="L262" s="634"/>
      <c r="M262" s="634"/>
      <c r="N262" s="634"/>
      <c r="O262" s="634"/>
      <c r="P262" s="634"/>
      <c r="Q262" s="660"/>
    </row>
    <row r="263" spans="1:17" ht="12.75" customHeight="1">
      <c r="A263" s="176"/>
      <c r="B263" s="190"/>
      <c r="C263" s="16"/>
      <c r="D263" s="172"/>
      <c r="E263" s="15"/>
      <c r="F263" s="101"/>
      <c r="G263" s="192"/>
      <c r="H263" s="656"/>
      <c r="I263" s="657"/>
      <c r="J263" s="137"/>
      <c r="K263" s="657"/>
      <c r="L263" s="657"/>
      <c r="M263" s="137"/>
      <c r="N263" s="657"/>
      <c r="O263" s="657"/>
      <c r="P263" s="657"/>
      <c r="Q263" s="659"/>
    </row>
    <row r="264" spans="1:17" ht="12.75" customHeight="1">
      <c r="A264" s="169"/>
      <c r="B264" s="22"/>
      <c r="C264" s="23"/>
      <c r="D264" s="175"/>
      <c r="E264" s="25"/>
      <c r="F264" s="104"/>
      <c r="G264" s="193"/>
      <c r="H264" s="635"/>
      <c r="I264" s="634"/>
      <c r="J264" s="634"/>
      <c r="K264" s="634"/>
      <c r="L264" s="634"/>
      <c r="M264" s="634"/>
      <c r="N264" s="634"/>
      <c r="O264" s="634"/>
      <c r="P264" s="634"/>
      <c r="Q264" s="660"/>
    </row>
    <row r="265" spans="1:17" ht="12.75" customHeight="1">
      <c r="A265" s="176" t="s">
        <v>208</v>
      </c>
      <c r="B265" s="190" t="s">
        <v>211</v>
      </c>
      <c r="C265" s="16"/>
      <c r="D265" s="172">
        <v>1</v>
      </c>
      <c r="E265" s="15" t="s">
        <v>87</v>
      </c>
      <c r="F265" s="101"/>
      <c r="G265" s="192">
        <f>G469</f>
        <v>100000</v>
      </c>
      <c r="H265" s="656"/>
      <c r="I265" s="657"/>
      <c r="J265" s="137"/>
      <c r="K265" s="657"/>
      <c r="L265" s="657"/>
      <c r="M265" s="137"/>
      <c r="N265" s="657"/>
      <c r="O265" s="657"/>
      <c r="P265" s="657"/>
      <c r="Q265" s="659"/>
    </row>
    <row r="266" spans="1:17" ht="12.75" customHeight="1">
      <c r="A266" s="169"/>
      <c r="B266" s="23"/>
      <c r="C266" s="23"/>
      <c r="D266" s="173"/>
      <c r="E266" s="22"/>
      <c r="F266" s="104"/>
      <c r="G266" s="193"/>
      <c r="H266" s="635"/>
      <c r="I266" s="634"/>
      <c r="J266" s="634"/>
      <c r="K266" s="634"/>
      <c r="L266" s="634"/>
      <c r="M266" s="634"/>
      <c r="N266" s="634"/>
      <c r="O266" s="634"/>
      <c r="P266" s="634"/>
      <c r="Q266" s="660"/>
    </row>
    <row r="267" spans="1:17" ht="12.75" customHeight="1">
      <c r="A267" s="167"/>
      <c r="B267" s="190"/>
      <c r="C267" s="16"/>
      <c r="D267" s="172"/>
      <c r="E267" s="15"/>
      <c r="F267" s="101"/>
      <c r="G267" s="192"/>
      <c r="H267" s="656"/>
      <c r="I267" s="657"/>
      <c r="J267" s="137"/>
      <c r="K267" s="657"/>
      <c r="L267" s="657"/>
      <c r="M267" s="137"/>
      <c r="N267" s="657"/>
      <c r="O267" s="657"/>
      <c r="P267" s="657"/>
      <c r="Q267" s="659"/>
    </row>
    <row r="268" spans="1:17" ht="12.75" customHeight="1">
      <c r="A268" s="169"/>
      <c r="B268" s="22"/>
      <c r="C268" s="23"/>
      <c r="D268" s="170"/>
      <c r="E268" s="25"/>
      <c r="F268" s="104"/>
      <c r="G268" s="171"/>
      <c r="H268" s="635"/>
      <c r="I268" s="634"/>
      <c r="J268" s="634"/>
      <c r="K268" s="634"/>
      <c r="L268" s="634"/>
      <c r="M268" s="634"/>
      <c r="N268" s="634"/>
      <c r="O268" s="634"/>
      <c r="P268" s="634"/>
      <c r="Q268" s="660"/>
    </row>
    <row r="269" spans="1:17" ht="12.75" customHeight="1">
      <c r="A269" s="167"/>
      <c r="B269" s="190"/>
      <c r="C269" s="16"/>
      <c r="D269" s="172"/>
      <c r="E269" s="15"/>
      <c r="F269" s="101"/>
      <c r="G269" s="192"/>
      <c r="H269" s="656"/>
      <c r="I269" s="657"/>
      <c r="J269" s="137"/>
      <c r="K269" s="657"/>
      <c r="L269" s="657"/>
      <c r="M269" s="137"/>
      <c r="N269" s="657"/>
      <c r="O269" s="657"/>
      <c r="P269" s="657"/>
      <c r="Q269" s="659"/>
    </row>
    <row r="270" spans="1:17" ht="12.75" customHeight="1">
      <c r="A270" s="169"/>
      <c r="B270" s="22"/>
      <c r="C270" s="23"/>
      <c r="D270" s="170"/>
      <c r="E270" s="22"/>
      <c r="F270" s="104"/>
      <c r="G270" s="171"/>
      <c r="H270" s="635"/>
      <c r="I270" s="634"/>
      <c r="J270" s="634"/>
      <c r="K270" s="634"/>
      <c r="L270" s="634"/>
      <c r="M270" s="634"/>
      <c r="N270" s="634"/>
      <c r="O270" s="634"/>
      <c r="P270" s="634"/>
      <c r="Q270" s="660"/>
    </row>
    <row r="271" spans="1:17" ht="12.75" customHeight="1">
      <c r="A271" s="176"/>
      <c r="B271" s="190"/>
      <c r="C271" s="16"/>
      <c r="D271" s="172"/>
      <c r="E271" s="15"/>
      <c r="F271" s="101"/>
      <c r="G271" s="192"/>
      <c r="H271" s="656"/>
      <c r="I271" s="657"/>
      <c r="J271" s="137"/>
      <c r="K271" s="657"/>
      <c r="L271" s="657"/>
      <c r="M271" s="137"/>
      <c r="N271" s="657"/>
      <c r="O271" s="657"/>
      <c r="P271" s="657"/>
      <c r="Q271" s="659"/>
    </row>
    <row r="272" spans="1:17" ht="12.75" customHeight="1">
      <c r="A272" s="169"/>
      <c r="B272" s="22"/>
      <c r="C272" s="23"/>
      <c r="D272" s="170"/>
      <c r="E272" s="25"/>
      <c r="F272" s="104"/>
      <c r="G272" s="193"/>
      <c r="H272" s="635"/>
      <c r="I272" s="634"/>
      <c r="J272" s="634"/>
      <c r="K272" s="634"/>
      <c r="L272" s="634"/>
      <c r="M272" s="634"/>
      <c r="N272" s="634"/>
      <c r="O272" s="634"/>
      <c r="P272" s="634"/>
      <c r="Q272" s="660"/>
    </row>
    <row r="273" spans="1:17" ht="12.75" customHeight="1">
      <c r="A273" s="176"/>
      <c r="B273" s="190"/>
      <c r="C273" s="16"/>
      <c r="D273" s="172"/>
      <c r="E273" s="15"/>
      <c r="F273" s="101"/>
      <c r="G273" s="192"/>
      <c r="H273" s="656"/>
      <c r="I273" s="657"/>
      <c r="J273" s="137"/>
      <c r="K273" s="657"/>
      <c r="L273" s="657"/>
      <c r="M273" s="137"/>
      <c r="N273" s="657"/>
      <c r="O273" s="657"/>
      <c r="P273" s="657"/>
      <c r="Q273" s="659"/>
    </row>
    <row r="274" spans="1:17" ht="12.75" customHeight="1">
      <c r="A274" s="169"/>
      <c r="B274" s="22"/>
      <c r="C274" s="23"/>
      <c r="D274" s="170"/>
      <c r="E274" s="22"/>
      <c r="F274" s="104"/>
      <c r="G274" s="193"/>
      <c r="H274" s="635"/>
      <c r="I274" s="634"/>
      <c r="J274" s="634"/>
      <c r="K274" s="634"/>
      <c r="L274" s="634"/>
      <c r="M274" s="634"/>
      <c r="N274" s="634"/>
      <c r="O274" s="634"/>
      <c r="P274" s="634"/>
      <c r="Q274" s="660"/>
    </row>
    <row r="275" spans="1:17" ht="12.75" customHeight="1">
      <c r="A275" s="176"/>
      <c r="B275" s="16"/>
      <c r="C275" s="16"/>
      <c r="D275" s="172"/>
      <c r="E275" s="15"/>
      <c r="F275" s="101"/>
      <c r="G275" s="192"/>
      <c r="H275" s="656"/>
      <c r="I275" s="657"/>
      <c r="J275" s="137"/>
      <c r="K275" s="657"/>
      <c r="L275" s="657"/>
      <c r="M275" s="137"/>
      <c r="N275" s="657"/>
      <c r="O275" s="657"/>
      <c r="P275" s="657"/>
      <c r="Q275" s="659"/>
    </row>
    <row r="276" spans="1:17" ht="12.75" customHeight="1">
      <c r="A276" s="169"/>
      <c r="B276" s="22"/>
      <c r="C276" s="23"/>
      <c r="D276" s="170"/>
      <c r="E276" s="22"/>
      <c r="F276" s="104"/>
      <c r="G276" s="193"/>
      <c r="H276" s="635"/>
      <c r="I276" s="634"/>
      <c r="J276" s="634"/>
      <c r="K276" s="634"/>
      <c r="L276" s="634"/>
      <c r="M276" s="634"/>
      <c r="N276" s="634"/>
      <c r="O276" s="634"/>
      <c r="P276" s="634"/>
      <c r="Q276" s="660"/>
    </row>
    <row r="277" spans="1:17" ht="12.75" customHeight="1">
      <c r="A277" s="176"/>
      <c r="B277" s="16"/>
      <c r="C277" s="16"/>
      <c r="D277" s="172"/>
      <c r="E277" s="15"/>
      <c r="F277" s="101"/>
      <c r="G277" s="192"/>
      <c r="H277" s="656"/>
      <c r="I277" s="657"/>
      <c r="J277" s="137"/>
      <c r="K277" s="657"/>
      <c r="L277" s="657"/>
      <c r="M277" s="137"/>
      <c r="N277" s="657"/>
      <c r="O277" s="657"/>
      <c r="P277" s="657"/>
      <c r="Q277" s="659"/>
    </row>
    <row r="278" spans="1:17" ht="12.75" customHeight="1">
      <c r="A278" s="169"/>
      <c r="B278" s="22"/>
      <c r="C278" s="27"/>
      <c r="D278" s="173"/>
      <c r="E278" s="22"/>
      <c r="F278" s="104"/>
      <c r="G278" s="193"/>
      <c r="H278" s="635"/>
      <c r="I278" s="634"/>
      <c r="J278" s="634"/>
      <c r="K278" s="634"/>
      <c r="L278" s="634"/>
      <c r="M278" s="634"/>
      <c r="N278" s="634"/>
      <c r="O278" s="634"/>
      <c r="P278" s="634"/>
      <c r="Q278" s="660"/>
    </row>
    <row r="279" spans="1:17" ht="12.75" customHeight="1">
      <c r="A279" s="176"/>
      <c r="B279" s="16"/>
      <c r="C279" s="16"/>
      <c r="D279" s="172"/>
      <c r="E279" s="15"/>
      <c r="F279" s="101"/>
      <c r="G279" s="192"/>
      <c r="H279" s="656"/>
      <c r="I279" s="657"/>
      <c r="J279" s="137"/>
      <c r="K279" s="657"/>
      <c r="L279" s="657"/>
      <c r="M279" s="137"/>
      <c r="N279" s="657"/>
      <c r="O279" s="657"/>
      <c r="P279" s="657"/>
      <c r="Q279" s="659"/>
    </row>
    <row r="280" spans="1:17" ht="12.75" customHeight="1">
      <c r="A280" s="169"/>
      <c r="B280" s="22"/>
      <c r="C280" s="23"/>
      <c r="D280" s="173"/>
      <c r="E280" s="22"/>
      <c r="F280" s="104"/>
      <c r="G280" s="171"/>
      <c r="H280" s="635"/>
      <c r="I280" s="634"/>
      <c r="J280" s="634"/>
      <c r="K280" s="634"/>
      <c r="L280" s="634"/>
      <c r="M280" s="634"/>
      <c r="N280" s="634"/>
      <c r="O280" s="634"/>
      <c r="P280" s="634"/>
      <c r="Q280" s="660"/>
    </row>
    <row r="281" spans="1:17" ht="12.75" customHeight="1">
      <c r="A281" s="167"/>
      <c r="B281" s="16"/>
      <c r="C281" s="16"/>
      <c r="D281" s="172"/>
      <c r="E281" s="15"/>
      <c r="F281" s="101"/>
      <c r="G281" s="192"/>
      <c r="H281" s="656"/>
      <c r="I281" s="657"/>
      <c r="J281" s="137"/>
      <c r="K281" s="657"/>
      <c r="L281" s="657"/>
      <c r="M281" s="137"/>
      <c r="N281" s="657"/>
      <c r="O281" s="657"/>
      <c r="P281" s="657"/>
      <c r="Q281" s="659"/>
    </row>
    <row r="282" spans="1:17" ht="12.75" customHeight="1">
      <c r="A282" s="169"/>
      <c r="B282" s="22"/>
      <c r="C282" s="23"/>
      <c r="D282" s="173"/>
      <c r="E282" s="22"/>
      <c r="F282" s="104"/>
      <c r="G282" s="171"/>
      <c r="H282" s="635"/>
      <c r="I282" s="634"/>
      <c r="J282" s="634"/>
      <c r="K282" s="634"/>
      <c r="L282" s="634"/>
      <c r="M282" s="634"/>
      <c r="N282" s="634"/>
      <c r="O282" s="634"/>
      <c r="P282" s="634"/>
      <c r="Q282" s="660"/>
    </row>
    <row r="283" spans="1:17" ht="12.75" customHeight="1">
      <c r="A283" s="167"/>
      <c r="B283" s="16"/>
      <c r="C283" s="16"/>
      <c r="D283" s="172"/>
      <c r="E283" s="15"/>
      <c r="F283" s="101"/>
      <c r="G283" s="192"/>
      <c r="H283" s="656"/>
      <c r="I283" s="657"/>
      <c r="J283" s="137"/>
      <c r="K283" s="657"/>
      <c r="L283" s="657"/>
      <c r="M283" s="137"/>
      <c r="N283" s="657"/>
      <c r="O283" s="657"/>
      <c r="P283" s="657"/>
      <c r="Q283" s="659"/>
    </row>
    <row r="284" spans="1:17" ht="12.75" customHeight="1">
      <c r="A284" s="169"/>
      <c r="B284" s="22"/>
      <c r="C284" s="23"/>
      <c r="D284" s="173"/>
      <c r="E284" s="22"/>
      <c r="F284" s="104"/>
      <c r="G284" s="171"/>
      <c r="H284" s="635"/>
      <c r="I284" s="634"/>
      <c r="J284" s="634"/>
      <c r="K284" s="634"/>
      <c r="L284" s="634"/>
      <c r="M284" s="634"/>
      <c r="N284" s="634"/>
      <c r="O284" s="634"/>
      <c r="P284" s="634"/>
      <c r="Q284" s="660"/>
    </row>
    <row r="285" spans="1:17" ht="12.75" customHeight="1">
      <c r="A285" s="167"/>
      <c r="B285" s="16"/>
      <c r="C285" s="16"/>
      <c r="D285" s="172"/>
      <c r="E285" s="15"/>
      <c r="F285" s="101"/>
      <c r="G285" s="101"/>
      <c r="H285" s="656"/>
      <c r="I285" s="657"/>
      <c r="J285" s="137"/>
      <c r="K285" s="657"/>
      <c r="L285" s="657"/>
      <c r="M285" s="137"/>
      <c r="N285" s="657"/>
      <c r="O285" s="657"/>
      <c r="P285" s="657"/>
      <c r="Q285" s="659"/>
    </row>
    <row r="286" spans="1:17" ht="12.75" customHeight="1">
      <c r="A286" s="169"/>
      <c r="B286" s="22"/>
      <c r="C286" s="23"/>
      <c r="D286" s="170"/>
      <c r="E286" s="22"/>
      <c r="F286" s="104"/>
      <c r="G286" s="171"/>
      <c r="H286" s="635"/>
      <c r="I286" s="634"/>
      <c r="J286" s="634"/>
      <c r="K286" s="634"/>
      <c r="L286" s="634"/>
      <c r="M286" s="634"/>
      <c r="N286" s="634"/>
      <c r="O286" s="634"/>
      <c r="P286" s="634"/>
      <c r="Q286" s="660"/>
    </row>
    <row r="287" spans="1:17" ht="12.75" customHeight="1">
      <c r="A287" s="167"/>
      <c r="B287" s="16"/>
      <c r="C287" s="16"/>
      <c r="D287" s="172"/>
      <c r="E287" s="15"/>
      <c r="F287" s="101"/>
      <c r="G287" s="101"/>
      <c r="H287" s="656"/>
      <c r="I287" s="657"/>
      <c r="J287" s="137"/>
      <c r="K287" s="657"/>
      <c r="L287" s="657"/>
      <c r="M287" s="137"/>
      <c r="N287" s="657"/>
      <c r="O287" s="657"/>
      <c r="P287" s="657"/>
      <c r="Q287" s="659"/>
    </row>
    <row r="288" spans="1:17" ht="12.75" customHeight="1">
      <c r="A288" s="169"/>
      <c r="B288" s="22"/>
      <c r="C288" s="23"/>
      <c r="D288" s="170"/>
      <c r="E288" s="22"/>
      <c r="F288" s="104"/>
      <c r="G288" s="171"/>
      <c r="H288" s="635"/>
      <c r="I288" s="634"/>
      <c r="J288" s="634"/>
      <c r="K288" s="634"/>
      <c r="L288" s="634"/>
      <c r="M288" s="634"/>
      <c r="N288" s="634"/>
      <c r="O288" s="634"/>
      <c r="P288" s="634"/>
      <c r="Q288" s="660"/>
    </row>
    <row r="289" spans="1:17" ht="12.75" customHeight="1">
      <c r="A289" s="167"/>
      <c r="B289" s="15" t="s">
        <v>72</v>
      </c>
      <c r="C289" s="16"/>
      <c r="D289" s="168"/>
      <c r="E289" s="15"/>
      <c r="F289" s="101"/>
      <c r="G289" s="101">
        <f>G259+G261+G263+G265</f>
        <v>2838300</v>
      </c>
      <c r="H289" s="656"/>
      <c r="I289" s="657"/>
      <c r="J289" s="137"/>
      <c r="K289" s="657"/>
      <c r="L289" s="657"/>
      <c r="M289" s="137"/>
      <c r="N289" s="657"/>
      <c r="O289" s="657"/>
      <c r="P289" s="657"/>
      <c r="Q289" s="659"/>
    </row>
    <row r="290" spans="1:17" ht="12.75" customHeight="1">
      <c r="A290" s="169"/>
      <c r="B290" s="22"/>
      <c r="C290" s="23"/>
      <c r="D290" s="170"/>
      <c r="E290" s="22"/>
      <c r="F290" s="104"/>
      <c r="G290" s="171"/>
      <c r="H290" s="635"/>
      <c r="I290" s="634"/>
      <c r="J290" s="634"/>
      <c r="K290" s="634"/>
      <c r="L290" s="634"/>
      <c r="M290" s="634"/>
      <c r="N290" s="634"/>
      <c r="O290" s="634"/>
      <c r="P290" s="634"/>
      <c r="Q290" s="660"/>
    </row>
    <row r="291" spans="1:17" ht="12.75" customHeight="1">
      <c r="A291" s="177"/>
      <c r="B291" s="18"/>
      <c r="C291" s="18"/>
      <c r="D291" s="197"/>
      <c r="E291" s="12"/>
      <c r="F291" s="179"/>
      <c r="G291" s="200"/>
      <c r="H291" s="668"/>
      <c r="I291" s="669"/>
      <c r="J291" s="163"/>
      <c r="K291" s="669"/>
      <c r="L291" s="669"/>
      <c r="M291" s="163"/>
      <c r="N291" s="669"/>
      <c r="O291" s="669"/>
      <c r="P291" s="669"/>
      <c r="Q291" s="670"/>
    </row>
    <row r="292" spans="1:17" ht="12.75" customHeight="1">
      <c r="A292" s="181"/>
      <c r="B292" s="10"/>
      <c r="C292" s="13"/>
      <c r="D292" s="182"/>
      <c r="E292" s="20"/>
      <c r="F292" s="183"/>
      <c r="G292" s="166" t="str">
        <f>IF(F292="","",ROUNDDOWN(D292*F292,))</f>
        <v/>
      </c>
      <c r="H292" s="664"/>
      <c r="I292" s="665"/>
      <c r="J292" s="665"/>
      <c r="K292" s="665"/>
      <c r="L292" s="665"/>
      <c r="M292" s="665"/>
      <c r="N292" s="665"/>
      <c r="O292" s="665"/>
      <c r="P292" s="665"/>
      <c r="Q292" s="666"/>
    </row>
    <row r="293" spans="1:17" ht="12.75" customHeight="1">
      <c r="A293" s="176"/>
      <c r="B293" s="16"/>
      <c r="C293" s="16"/>
      <c r="D293" s="168"/>
      <c r="E293" s="15"/>
      <c r="F293" s="101"/>
      <c r="G293" s="101" t="str">
        <f>IF(F293="","",ROUNDDOWN(D293*F293,))</f>
        <v/>
      </c>
      <c r="H293" s="656"/>
      <c r="I293" s="657"/>
      <c r="J293" s="137"/>
      <c r="K293" s="657"/>
      <c r="L293" s="657"/>
      <c r="M293" s="137"/>
      <c r="N293" s="657"/>
      <c r="O293" s="657"/>
      <c r="P293" s="657"/>
      <c r="Q293" s="659"/>
    </row>
    <row r="294" spans="1:17" ht="12.75" customHeight="1">
      <c r="A294" s="169"/>
      <c r="B294" s="22"/>
      <c r="C294" s="27"/>
      <c r="D294" s="173"/>
      <c r="E294" s="22"/>
      <c r="F294" s="104"/>
      <c r="G294" s="171"/>
      <c r="H294" s="635"/>
      <c r="I294" s="634"/>
      <c r="J294" s="634"/>
      <c r="K294" s="634"/>
      <c r="L294" s="634"/>
      <c r="M294" s="634"/>
      <c r="N294" s="634"/>
      <c r="O294" s="634"/>
      <c r="P294" s="634"/>
      <c r="Q294" s="660"/>
    </row>
    <row r="295" spans="1:17" ht="12.75" customHeight="1">
      <c r="A295" s="176" t="s">
        <v>206</v>
      </c>
      <c r="B295" s="190" t="s">
        <v>209</v>
      </c>
      <c r="C295" s="16"/>
      <c r="D295" s="172"/>
      <c r="E295" s="15"/>
      <c r="F295" s="101"/>
      <c r="G295" s="192"/>
      <c r="H295" s="656"/>
      <c r="I295" s="657"/>
      <c r="J295" s="137"/>
      <c r="K295" s="657"/>
      <c r="L295" s="657"/>
      <c r="M295" s="137"/>
      <c r="N295" s="657"/>
      <c r="O295" s="657"/>
      <c r="P295" s="657"/>
      <c r="Q295" s="659"/>
    </row>
    <row r="296" spans="1:17" ht="12.75" customHeight="1">
      <c r="A296" s="169"/>
      <c r="B296" s="25"/>
      <c r="C296" s="26"/>
      <c r="D296" s="173"/>
      <c r="E296" s="22"/>
      <c r="F296" s="171"/>
      <c r="G296" s="193"/>
      <c r="H296" s="635" t="s">
        <v>214</v>
      </c>
      <c r="I296" s="634"/>
      <c r="J296" s="634"/>
      <c r="K296" s="634"/>
      <c r="L296" s="634"/>
      <c r="M296" s="634"/>
      <c r="N296" s="634"/>
      <c r="O296" s="634"/>
      <c r="P296" s="634"/>
      <c r="Q296" s="660"/>
    </row>
    <row r="297" spans="1:17" ht="12.75" customHeight="1">
      <c r="A297" s="176"/>
      <c r="B297" s="190" t="s">
        <v>212</v>
      </c>
      <c r="C297" s="16" t="s">
        <v>213</v>
      </c>
      <c r="D297" s="172">
        <v>55</v>
      </c>
      <c r="E297" s="15" t="s">
        <v>27</v>
      </c>
      <c r="F297" s="101">
        <v>1900</v>
      </c>
      <c r="G297" s="192">
        <f>D297*F297</f>
        <v>104500</v>
      </c>
      <c r="H297" s="656"/>
      <c r="I297" s="657"/>
      <c r="J297" s="137"/>
      <c r="K297" s="657"/>
      <c r="L297" s="657"/>
      <c r="M297" s="137"/>
      <c r="N297" s="657"/>
      <c r="O297" s="657"/>
      <c r="P297" s="657"/>
      <c r="Q297" s="659"/>
    </row>
    <row r="298" spans="1:17" ht="12.75" customHeight="1">
      <c r="A298" s="169"/>
      <c r="B298" s="22"/>
      <c r="C298" s="23"/>
      <c r="D298" s="175"/>
      <c r="E298" s="25"/>
      <c r="F298" s="104"/>
      <c r="G298" s="193"/>
      <c r="H298" s="635" t="s">
        <v>214</v>
      </c>
      <c r="I298" s="634"/>
      <c r="J298" s="634"/>
      <c r="K298" s="634"/>
      <c r="L298" s="634"/>
      <c r="M298" s="634"/>
      <c r="N298" s="634"/>
      <c r="O298" s="634"/>
      <c r="P298" s="634"/>
      <c r="Q298" s="660"/>
    </row>
    <row r="299" spans="1:17" ht="12.75" customHeight="1">
      <c r="A299" s="176"/>
      <c r="B299" s="190" t="s">
        <v>215</v>
      </c>
      <c r="C299" s="16" t="s">
        <v>216</v>
      </c>
      <c r="D299" s="172">
        <v>1</v>
      </c>
      <c r="E299" s="15" t="s">
        <v>26</v>
      </c>
      <c r="F299" s="101"/>
      <c r="G299" s="192">
        <v>13300</v>
      </c>
      <c r="H299" s="656"/>
      <c r="I299" s="657"/>
      <c r="J299" s="137"/>
      <c r="K299" s="657"/>
      <c r="L299" s="657"/>
      <c r="M299" s="137"/>
      <c r="N299" s="657"/>
      <c r="O299" s="657"/>
      <c r="P299" s="657"/>
      <c r="Q299" s="659"/>
    </row>
    <row r="300" spans="1:17" ht="12.75" customHeight="1">
      <c r="A300" s="169"/>
      <c r="B300" s="22"/>
      <c r="C300" s="23"/>
      <c r="D300" s="175"/>
      <c r="E300" s="25"/>
      <c r="F300" s="104"/>
      <c r="G300" s="193"/>
      <c r="H300" s="635" t="s">
        <v>214</v>
      </c>
      <c r="I300" s="634"/>
      <c r="J300" s="634"/>
      <c r="K300" s="634"/>
      <c r="L300" s="634"/>
      <c r="M300" s="634"/>
      <c r="N300" s="634"/>
      <c r="O300" s="634"/>
      <c r="P300" s="634"/>
      <c r="Q300" s="660"/>
    </row>
    <row r="301" spans="1:17" ht="12.75" customHeight="1">
      <c r="A301" s="176"/>
      <c r="B301" s="190" t="s">
        <v>215</v>
      </c>
      <c r="C301" s="16" t="s">
        <v>217</v>
      </c>
      <c r="D301" s="172">
        <v>1</v>
      </c>
      <c r="E301" s="15" t="s">
        <v>26</v>
      </c>
      <c r="F301" s="101"/>
      <c r="G301" s="192">
        <v>12600</v>
      </c>
      <c r="H301" s="656"/>
      <c r="I301" s="657"/>
      <c r="J301" s="137"/>
      <c r="K301" s="657"/>
      <c r="L301" s="657"/>
      <c r="M301" s="137"/>
      <c r="N301" s="657"/>
      <c r="O301" s="657"/>
      <c r="P301" s="657"/>
      <c r="Q301" s="659"/>
    </row>
    <row r="302" spans="1:17" ht="12.75" customHeight="1">
      <c r="A302" s="169"/>
      <c r="B302" s="23"/>
      <c r="C302" s="23"/>
      <c r="D302" s="173"/>
      <c r="E302" s="22"/>
      <c r="F302" s="104"/>
      <c r="G302" s="193"/>
      <c r="H302" s="635" t="s">
        <v>214</v>
      </c>
      <c r="I302" s="634"/>
      <c r="J302" s="634"/>
      <c r="K302" s="634"/>
      <c r="L302" s="634"/>
      <c r="M302" s="634"/>
      <c r="N302" s="634"/>
      <c r="O302" s="634"/>
      <c r="P302" s="634"/>
      <c r="Q302" s="660"/>
    </row>
    <row r="303" spans="1:17" ht="12.75" customHeight="1">
      <c r="A303" s="167"/>
      <c r="B303" s="190" t="s">
        <v>218</v>
      </c>
      <c r="C303" s="16" t="s">
        <v>219</v>
      </c>
      <c r="D303" s="172">
        <v>1</v>
      </c>
      <c r="E303" s="15" t="s">
        <v>17</v>
      </c>
      <c r="F303" s="101"/>
      <c r="G303" s="192">
        <v>2000</v>
      </c>
      <c r="H303" s="656"/>
      <c r="I303" s="657"/>
      <c r="J303" s="137"/>
      <c r="K303" s="657"/>
      <c r="L303" s="657"/>
      <c r="M303" s="137"/>
      <c r="N303" s="657"/>
      <c r="O303" s="657"/>
      <c r="P303" s="657"/>
      <c r="Q303" s="659"/>
    </row>
    <row r="304" spans="1:17" ht="12.75" customHeight="1">
      <c r="A304" s="169"/>
      <c r="B304" s="22"/>
      <c r="C304" s="23"/>
      <c r="D304" s="170"/>
      <c r="E304" s="25"/>
      <c r="F304" s="104"/>
      <c r="G304" s="171"/>
      <c r="H304" s="635" t="s">
        <v>214</v>
      </c>
      <c r="I304" s="634"/>
      <c r="J304" s="634"/>
      <c r="K304" s="634"/>
      <c r="L304" s="634"/>
      <c r="M304" s="634"/>
      <c r="N304" s="634"/>
      <c r="O304" s="634"/>
      <c r="P304" s="634"/>
      <c r="Q304" s="660"/>
    </row>
    <row r="305" spans="1:17" ht="12.75" customHeight="1">
      <c r="A305" s="167"/>
      <c r="B305" s="190" t="s">
        <v>220</v>
      </c>
      <c r="C305" s="16"/>
      <c r="D305" s="172">
        <v>1</v>
      </c>
      <c r="E305" s="15" t="s">
        <v>17</v>
      </c>
      <c r="F305" s="101"/>
      <c r="G305" s="192">
        <v>9000</v>
      </c>
      <c r="H305" s="656"/>
      <c r="I305" s="657"/>
      <c r="J305" s="137"/>
      <c r="K305" s="657"/>
      <c r="L305" s="657"/>
      <c r="M305" s="137"/>
      <c r="N305" s="657"/>
      <c r="O305" s="657"/>
      <c r="P305" s="657"/>
      <c r="Q305" s="659"/>
    </row>
    <row r="306" spans="1:17" ht="12.75" customHeight="1">
      <c r="A306" s="169"/>
      <c r="B306" s="22"/>
      <c r="C306" s="23"/>
      <c r="D306" s="170"/>
      <c r="E306" s="22"/>
      <c r="F306" s="104"/>
      <c r="G306" s="171"/>
      <c r="H306" s="635" t="s">
        <v>214</v>
      </c>
      <c r="I306" s="634"/>
      <c r="J306" s="634"/>
      <c r="K306" s="634"/>
      <c r="L306" s="634"/>
      <c r="M306" s="634"/>
      <c r="N306" s="634"/>
      <c r="O306" s="634"/>
      <c r="P306" s="634"/>
      <c r="Q306" s="660"/>
    </row>
    <row r="307" spans="1:17" ht="12.75" customHeight="1">
      <c r="A307" s="176"/>
      <c r="B307" s="190" t="s">
        <v>221</v>
      </c>
      <c r="C307" s="16"/>
      <c r="D307" s="172">
        <v>1</v>
      </c>
      <c r="E307" s="15" t="s">
        <v>17</v>
      </c>
      <c r="F307" s="101"/>
      <c r="G307" s="192">
        <v>12000</v>
      </c>
      <c r="H307" s="656"/>
      <c r="I307" s="657"/>
      <c r="J307" s="137"/>
      <c r="K307" s="657"/>
      <c r="L307" s="657"/>
      <c r="M307" s="137"/>
      <c r="N307" s="657"/>
      <c r="O307" s="657"/>
      <c r="P307" s="657"/>
      <c r="Q307" s="659"/>
    </row>
    <row r="308" spans="1:17" ht="12.75" customHeight="1">
      <c r="A308" s="169"/>
      <c r="B308" s="22"/>
      <c r="C308" s="23"/>
      <c r="D308" s="170"/>
      <c r="E308" s="25"/>
      <c r="F308" s="104"/>
      <c r="G308" s="193"/>
      <c r="H308" s="635" t="s">
        <v>214</v>
      </c>
      <c r="I308" s="634"/>
      <c r="J308" s="634"/>
      <c r="K308" s="634"/>
      <c r="L308" s="634"/>
      <c r="M308" s="634"/>
      <c r="N308" s="634"/>
      <c r="O308" s="634"/>
      <c r="P308" s="634"/>
      <c r="Q308" s="660"/>
    </row>
    <row r="309" spans="1:17" ht="12.75" customHeight="1">
      <c r="A309" s="176"/>
      <c r="B309" s="190" t="s">
        <v>189</v>
      </c>
      <c r="C309" s="16"/>
      <c r="D309" s="172">
        <v>1</v>
      </c>
      <c r="E309" s="15" t="s">
        <v>17</v>
      </c>
      <c r="F309" s="101"/>
      <c r="G309" s="192">
        <v>160000</v>
      </c>
      <c r="H309" s="656"/>
      <c r="I309" s="657"/>
      <c r="J309" s="137"/>
      <c r="K309" s="657"/>
      <c r="L309" s="657"/>
      <c r="M309" s="137"/>
      <c r="N309" s="657"/>
      <c r="O309" s="657"/>
      <c r="P309" s="657"/>
      <c r="Q309" s="659"/>
    </row>
    <row r="310" spans="1:17" ht="12.75" customHeight="1">
      <c r="A310" s="169"/>
      <c r="B310" s="22"/>
      <c r="C310" s="23"/>
      <c r="D310" s="170"/>
      <c r="E310" s="22"/>
      <c r="F310" s="104"/>
      <c r="G310" s="193"/>
      <c r="H310" s="635"/>
      <c r="I310" s="634"/>
      <c r="J310" s="634"/>
      <c r="K310" s="634"/>
      <c r="L310" s="634"/>
      <c r="M310" s="634"/>
      <c r="N310" s="634"/>
      <c r="O310" s="634"/>
      <c r="P310" s="634"/>
      <c r="Q310" s="660"/>
    </row>
    <row r="311" spans="1:17" ht="12.75" customHeight="1">
      <c r="A311" s="176"/>
      <c r="B311" s="16"/>
      <c r="C311" s="16"/>
      <c r="D311" s="172"/>
      <c r="E311" s="15"/>
      <c r="F311" s="101"/>
      <c r="G311" s="192"/>
      <c r="H311" s="656"/>
      <c r="I311" s="657"/>
      <c r="J311" s="137"/>
      <c r="K311" s="657"/>
      <c r="L311" s="657"/>
      <c r="M311" s="137"/>
      <c r="N311" s="657"/>
      <c r="O311" s="657"/>
      <c r="P311" s="657"/>
      <c r="Q311" s="659"/>
    </row>
    <row r="312" spans="1:17" ht="12.75" customHeight="1">
      <c r="A312" s="169"/>
      <c r="B312" s="22"/>
      <c r="C312" s="23"/>
      <c r="D312" s="170"/>
      <c r="E312" s="22"/>
      <c r="F312" s="104"/>
      <c r="G312" s="193"/>
      <c r="H312" s="635"/>
      <c r="I312" s="634"/>
      <c r="J312" s="634"/>
      <c r="K312" s="634"/>
      <c r="L312" s="634"/>
      <c r="M312" s="634"/>
      <c r="N312" s="634"/>
      <c r="O312" s="634"/>
      <c r="P312" s="634"/>
      <c r="Q312" s="660"/>
    </row>
    <row r="313" spans="1:17" ht="12.75" customHeight="1">
      <c r="A313" s="176"/>
      <c r="B313" s="16"/>
      <c r="C313" s="16"/>
      <c r="D313" s="172"/>
      <c r="E313" s="15"/>
      <c r="F313" s="101"/>
      <c r="G313" s="192"/>
      <c r="H313" s="656"/>
      <c r="I313" s="657"/>
      <c r="J313" s="137"/>
      <c r="K313" s="657"/>
      <c r="L313" s="657"/>
      <c r="M313" s="137"/>
      <c r="N313" s="657"/>
      <c r="O313" s="657"/>
      <c r="P313" s="657"/>
      <c r="Q313" s="659"/>
    </row>
    <row r="314" spans="1:17" ht="12.75" customHeight="1">
      <c r="A314" s="169"/>
      <c r="B314" s="22"/>
      <c r="C314" s="27"/>
      <c r="D314" s="173"/>
      <c r="E314" s="22"/>
      <c r="F314" s="104"/>
      <c r="G314" s="193"/>
      <c r="H314" s="635"/>
      <c r="I314" s="634"/>
      <c r="J314" s="634"/>
      <c r="K314" s="634"/>
      <c r="L314" s="634"/>
      <c r="M314" s="634"/>
      <c r="N314" s="634"/>
      <c r="O314" s="634"/>
      <c r="P314" s="634"/>
      <c r="Q314" s="660"/>
    </row>
    <row r="315" spans="1:17" ht="12.75" customHeight="1">
      <c r="A315" s="176"/>
      <c r="B315" s="16"/>
      <c r="C315" s="16"/>
      <c r="D315" s="172"/>
      <c r="E315" s="15"/>
      <c r="F315" s="101"/>
      <c r="G315" s="192"/>
      <c r="H315" s="656"/>
      <c r="I315" s="657"/>
      <c r="J315" s="137"/>
      <c r="K315" s="657"/>
      <c r="L315" s="657"/>
      <c r="M315" s="137"/>
      <c r="N315" s="657"/>
      <c r="O315" s="657"/>
      <c r="P315" s="657"/>
      <c r="Q315" s="659"/>
    </row>
    <row r="316" spans="1:17" ht="12.75" customHeight="1">
      <c r="A316" s="169"/>
      <c r="B316" s="22"/>
      <c r="C316" s="23"/>
      <c r="D316" s="173"/>
      <c r="E316" s="22"/>
      <c r="F316" s="104"/>
      <c r="G316" s="171"/>
      <c r="H316" s="635"/>
      <c r="I316" s="634"/>
      <c r="J316" s="634"/>
      <c r="K316" s="634"/>
      <c r="L316" s="634"/>
      <c r="M316" s="634"/>
      <c r="N316" s="634"/>
      <c r="O316" s="634"/>
      <c r="P316" s="634"/>
      <c r="Q316" s="660"/>
    </row>
    <row r="317" spans="1:17" ht="12.75" customHeight="1">
      <c r="A317" s="167"/>
      <c r="B317" s="16"/>
      <c r="C317" s="16"/>
      <c r="D317" s="172"/>
      <c r="E317" s="15"/>
      <c r="F317" s="101"/>
      <c r="G317" s="192"/>
      <c r="H317" s="656"/>
      <c r="I317" s="657"/>
      <c r="J317" s="137"/>
      <c r="K317" s="657"/>
      <c r="L317" s="657"/>
      <c r="M317" s="137"/>
      <c r="N317" s="657"/>
      <c r="O317" s="657"/>
      <c r="P317" s="657"/>
      <c r="Q317" s="659"/>
    </row>
    <row r="318" spans="1:17" ht="12.75" customHeight="1">
      <c r="A318" s="169"/>
      <c r="B318" s="22"/>
      <c r="C318" s="23"/>
      <c r="D318" s="173"/>
      <c r="E318" s="22"/>
      <c r="F318" s="104"/>
      <c r="G318" s="171"/>
      <c r="H318" s="635"/>
      <c r="I318" s="634"/>
      <c r="J318" s="634"/>
      <c r="K318" s="634"/>
      <c r="L318" s="634"/>
      <c r="M318" s="634"/>
      <c r="N318" s="634"/>
      <c r="O318" s="634"/>
      <c r="P318" s="634"/>
      <c r="Q318" s="660"/>
    </row>
    <row r="319" spans="1:17" ht="12.75" customHeight="1">
      <c r="A319" s="167"/>
      <c r="B319" s="16"/>
      <c r="C319" s="16"/>
      <c r="D319" s="172"/>
      <c r="E319" s="15"/>
      <c r="F319" s="101"/>
      <c r="G319" s="192"/>
      <c r="H319" s="656"/>
      <c r="I319" s="657"/>
      <c r="J319" s="137"/>
      <c r="K319" s="657"/>
      <c r="L319" s="657"/>
      <c r="M319" s="137"/>
      <c r="N319" s="657"/>
      <c r="O319" s="657"/>
      <c r="P319" s="657"/>
      <c r="Q319" s="659"/>
    </row>
    <row r="320" spans="1:17" ht="12.75" customHeight="1">
      <c r="A320" s="169"/>
      <c r="B320" s="22"/>
      <c r="C320" s="23"/>
      <c r="D320" s="173"/>
      <c r="E320" s="22"/>
      <c r="F320" s="104"/>
      <c r="G320" s="171"/>
      <c r="H320" s="133"/>
      <c r="I320" s="134"/>
      <c r="J320" s="134"/>
      <c r="K320" s="634"/>
      <c r="L320" s="634"/>
      <c r="M320" s="634"/>
      <c r="N320" s="634"/>
      <c r="O320" s="634"/>
      <c r="P320" s="634"/>
      <c r="Q320" s="660"/>
    </row>
    <row r="321" spans="1:17" ht="12.75" customHeight="1">
      <c r="A321" s="167"/>
      <c r="B321" s="16"/>
      <c r="C321" s="16"/>
      <c r="D321" s="172"/>
      <c r="E321" s="15"/>
      <c r="F321" s="101"/>
      <c r="G321" s="101"/>
      <c r="H321" s="656"/>
      <c r="I321" s="657"/>
      <c r="J321" s="137"/>
      <c r="K321" s="657"/>
      <c r="L321" s="657"/>
      <c r="M321" s="137"/>
      <c r="N321" s="657"/>
      <c r="O321" s="657"/>
      <c r="P321" s="657"/>
      <c r="Q321" s="659"/>
    </row>
    <row r="322" spans="1:17" ht="12.75" customHeight="1">
      <c r="A322" s="169"/>
      <c r="B322" s="22"/>
      <c r="C322" s="23"/>
      <c r="D322" s="170"/>
      <c r="E322" s="22"/>
      <c r="F322" s="104"/>
      <c r="G322" s="171"/>
      <c r="H322" s="635"/>
      <c r="I322" s="634"/>
      <c r="J322" s="634"/>
      <c r="K322" s="634"/>
      <c r="L322" s="634"/>
      <c r="M322" s="634"/>
      <c r="N322" s="634"/>
      <c r="O322" s="634"/>
      <c r="P322" s="634"/>
      <c r="Q322" s="660"/>
    </row>
    <row r="323" spans="1:17" ht="12.75" customHeight="1">
      <c r="A323" s="167"/>
      <c r="B323" s="16"/>
      <c r="C323" s="16"/>
      <c r="D323" s="172"/>
      <c r="E323" s="15"/>
      <c r="F323" s="101"/>
      <c r="G323" s="101"/>
      <c r="H323" s="656"/>
      <c r="I323" s="657"/>
      <c r="J323" s="137"/>
      <c r="K323" s="657"/>
      <c r="L323" s="657"/>
      <c r="M323" s="137"/>
      <c r="N323" s="657"/>
      <c r="O323" s="657"/>
      <c r="P323" s="657"/>
      <c r="Q323" s="659"/>
    </row>
    <row r="324" spans="1:17" ht="12.75" customHeight="1">
      <c r="A324" s="169"/>
      <c r="B324" s="22"/>
      <c r="C324" s="23"/>
      <c r="D324" s="170"/>
      <c r="E324" s="22"/>
      <c r="F324" s="104"/>
      <c r="G324" s="171"/>
      <c r="H324" s="635"/>
      <c r="I324" s="634"/>
      <c r="J324" s="634"/>
      <c r="K324" s="634"/>
      <c r="L324" s="634"/>
      <c r="M324" s="634"/>
      <c r="N324" s="634"/>
      <c r="O324" s="634"/>
      <c r="P324" s="634"/>
      <c r="Q324" s="660"/>
    </row>
    <row r="325" spans="1:17" ht="12.75" customHeight="1">
      <c r="A325" s="167"/>
      <c r="B325" s="15" t="s">
        <v>72</v>
      </c>
      <c r="C325" s="16"/>
      <c r="D325" s="168"/>
      <c r="E325" s="15"/>
      <c r="F325" s="101"/>
      <c r="G325" s="101">
        <f>G295+G297+G299+G301+G303+G305+G307+G309</f>
        <v>313400</v>
      </c>
      <c r="H325" s="656"/>
      <c r="I325" s="657"/>
      <c r="J325" s="137"/>
      <c r="K325" s="657"/>
      <c r="L325" s="657"/>
      <c r="M325" s="137"/>
      <c r="N325" s="657"/>
      <c r="O325" s="657"/>
      <c r="P325" s="657"/>
      <c r="Q325" s="659"/>
    </row>
    <row r="326" spans="1:17" ht="12.75" customHeight="1">
      <c r="A326" s="169"/>
      <c r="B326" s="22"/>
      <c r="C326" s="23"/>
      <c r="D326" s="170"/>
      <c r="E326" s="22"/>
      <c r="F326" s="104"/>
      <c r="G326" s="171"/>
      <c r="H326" s="635"/>
      <c r="I326" s="634"/>
      <c r="J326" s="634"/>
      <c r="K326" s="634"/>
      <c r="L326" s="634"/>
      <c r="M326" s="634"/>
      <c r="N326" s="634"/>
      <c r="O326" s="634"/>
      <c r="P326" s="634"/>
      <c r="Q326" s="660"/>
    </row>
    <row r="327" spans="1:17" ht="12.75" customHeight="1">
      <c r="A327" s="177"/>
      <c r="B327" s="18"/>
      <c r="C327" s="18"/>
      <c r="D327" s="197"/>
      <c r="E327" s="12"/>
      <c r="F327" s="179"/>
      <c r="G327" s="200"/>
      <c r="H327" s="668"/>
      <c r="I327" s="669"/>
      <c r="J327" s="163"/>
      <c r="K327" s="669"/>
      <c r="L327" s="669"/>
      <c r="M327" s="163"/>
      <c r="N327" s="669"/>
      <c r="O327" s="669"/>
      <c r="P327" s="669"/>
      <c r="Q327" s="670"/>
    </row>
    <row r="328" spans="1:17" ht="12.75" customHeight="1">
      <c r="A328" s="181"/>
      <c r="B328" s="10"/>
      <c r="C328" s="13"/>
      <c r="D328" s="182"/>
      <c r="E328" s="20"/>
      <c r="F328" s="183"/>
      <c r="G328" s="166" t="str">
        <f>IF(F328="","",ROUNDDOWN(D328*F328,))</f>
        <v/>
      </c>
      <c r="H328" s="664"/>
      <c r="I328" s="665"/>
      <c r="J328" s="665"/>
      <c r="K328" s="665"/>
      <c r="L328" s="665"/>
      <c r="M328" s="665"/>
      <c r="N328" s="665"/>
      <c r="O328" s="665"/>
      <c r="P328" s="665"/>
      <c r="Q328" s="666"/>
    </row>
    <row r="329" spans="1:17" ht="12.75" customHeight="1">
      <c r="A329" s="176"/>
      <c r="B329" s="16"/>
      <c r="C329" s="16"/>
      <c r="D329" s="168"/>
      <c r="E329" s="15"/>
      <c r="F329" s="101"/>
      <c r="G329" s="101" t="str">
        <f>IF(F329="","",ROUNDDOWN(D329*F329,))</f>
        <v/>
      </c>
      <c r="H329" s="656"/>
      <c r="I329" s="657"/>
      <c r="J329" s="137"/>
      <c r="K329" s="657"/>
      <c r="L329" s="657"/>
      <c r="M329" s="137"/>
      <c r="N329" s="657"/>
      <c r="O329" s="657"/>
      <c r="P329" s="657"/>
      <c r="Q329" s="659"/>
    </row>
    <row r="330" spans="1:17" ht="12.75" customHeight="1">
      <c r="A330" s="169"/>
      <c r="B330" s="22"/>
      <c r="C330" s="27"/>
      <c r="D330" s="173"/>
      <c r="E330" s="22"/>
      <c r="F330" s="104"/>
      <c r="G330" s="171"/>
      <c r="H330" s="635"/>
      <c r="I330" s="634"/>
      <c r="J330" s="634"/>
      <c r="K330" s="634"/>
      <c r="L330" s="634"/>
      <c r="M330" s="634"/>
      <c r="N330" s="634"/>
      <c r="O330" s="634"/>
      <c r="P330" s="634"/>
      <c r="Q330" s="660"/>
    </row>
    <row r="331" spans="1:17" ht="12.75" customHeight="1">
      <c r="A331" s="176" t="s">
        <v>207</v>
      </c>
      <c r="B331" s="190" t="s">
        <v>210</v>
      </c>
      <c r="C331" s="16"/>
      <c r="D331" s="172"/>
      <c r="E331" s="15"/>
      <c r="F331" s="101"/>
      <c r="G331" s="192"/>
      <c r="H331" s="656"/>
      <c r="I331" s="657"/>
      <c r="J331" s="137"/>
      <c r="K331" s="657"/>
      <c r="L331" s="657"/>
      <c r="M331" s="137"/>
      <c r="N331" s="657"/>
      <c r="O331" s="657"/>
      <c r="P331" s="657"/>
      <c r="Q331" s="659"/>
    </row>
    <row r="332" spans="1:17" ht="12.75" customHeight="1">
      <c r="A332" s="169"/>
      <c r="B332" s="25"/>
      <c r="C332" s="120" t="s">
        <v>223</v>
      </c>
      <c r="D332" s="173"/>
      <c r="E332" s="22"/>
      <c r="F332" s="171"/>
      <c r="G332" s="193"/>
      <c r="H332" s="635" t="s">
        <v>214</v>
      </c>
      <c r="I332" s="634"/>
      <c r="J332" s="634"/>
      <c r="K332" s="634"/>
      <c r="L332" s="634"/>
      <c r="M332" s="634"/>
      <c r="N332" s="634"/>
      <c r="O332" s="634"/>
      <c r="P332" s="634"/>
      <c r="Q332" s="660"/>
    </row>
    <row r="333" spans="1:17" ht="12.75" customHeight="1">
      <c r="A333" s="176"/>
      <c r="B333" s="190" t="s">
        <v>222</v>
      </c>
      <c r="C333" s="16" t="s">
        <v>224</v>
      </c>
      <c r="D333" s="172">
        <v>3</v>
      </c>
      <c r="E333" s="15" t="s">
        <v>30</v>
      </c>
      <c r="F333" s="101">
        <v>9000</v>
      </c>
      <c r="G333" s="192">
        <f>D333*F333</f>
        <v>27000</v>
      </c>
      <c r="H333" s="656"/>
      <c r="I333" s="657"/>
      <c r="J333" s="137"/>
      <c r="K333" s="657"/>
      <c r="L333" s="657"/>
      <c r="M333" s="137"/>
      <c r="N333" s="657"/>
      <c r="O333" s="657"/>
      <c r="P333" s="657"/>
      <c r="Q333" s="659"/>
    </row>
    <row r="334" spans="1:17" ht="12.75" customHeight="1">
      <c r="A334" s="169"/>
      <c r="B334" s="22"/>
      <c r="C334" s="27" t="s">
        <v>226</v>
      </c>
      <c r="D334" s="175"/>
      <c r="E334" s="25"/>
      <c r="F334" s="104"/>
      <c r="G334" s="193"/>
      <c r="H334" s="635" t="s">
        <v>214</v>
      </c>
      <c r="I334" s="634"/>
      <c r="J334" s="634"/>
      <c r="K334" s="634"/>
      <c r="L334" s="634"/>
      <c r="M334" s="634"/>
      <c r="N334" s="634"/>
      <c r="O334" s="634"/>
      <c r="P334" s="634"/>
      <c r="Q334" s="660"/>
    </row>
    <row r="335" spans="1:17" ht="12.75" customHeight="1">
      <c r="A335" s="176"/>
      <c r="B335" s="190" t="s">
        <v>225</v>
      </c>
      <c r="C335" s="16" t="s">
        <v>227</v>
      </c>
      <c r="D335" s="172">
        <v>1</v>
      </c>
      <c r="E335" s="15" t="s">
        <v>30</v>
      </c>
      <c r="F335" s="101"/>
      <c r="G335" s="192">
        <v>798000</v>
      </c>
      <c r="H335" s="656"/>
      <c r="I335" s="657"/>
      <c r="J335" s="137"/>
      <c r="K335" s="657"/>
      <c r="L335" s="657"/>
      <c r="M335" s="137"/>
      <c r="N335" s="657"/>
      <c r="O335" s="657"/>
      <c r="P335" s="657"/>
      <c r="Q335" s="659"/>
    </row>
    <row r="336" spans="1:17" ht="12.75" customHeight="1">
      <c r="A336" s="169"/>
      <c r="B336" s="22"/>
      <c r="C336" s="27" t="s">
        <v>229</v>
      </c>
      <c r="D336" s="175"/>
      <c r="E336" s="25"/>
      <c r="F336" s="104"/>
      <c r="G336" s="193"/>
      <c r="H336" s="635" t="s">
        <v>214</v>
      </c>
      <c r="I336" s="634"/>
      <c r="J336" s="634"/>
      <c r="K336" s="634"/>
      <c r="L336" s="634"/>
      <c r="M336" s="634"/>
      <c r="N336" s="634"/>
      <c r="O336" s="634"/>
      <c r="P336" s="634"/>
      <c r="Q336" s="660"/>
    </row>
    <row r="337" spans="1:17" ht="12.75" customHeight="1">
      <c r="A337" s="176"/>
      <c r="B337" s="190" t="s">
        <v>228</v>
      </c>
      <c r="C337" s="16" t="s">
        <v>230</v>
      </c>
      <c r="D337" s="172">
        <v>2</v>
      </c>
      <c r="E337" s="15" t="s">
        <v>31</v>
      </c>
      <c r="F337" s="101">
        <v>12200</v>
      </c>
      <c r="G337" s="192">
        <f>D337*F337</f>
        <v>24400</v>
      </c>
      <c r="H337" s="656"/>
      <c r="I337" s="657"/>
      <c r="J337" s="137"/>
      <c r="K337" s="657"/>
      <c r="L337" s="657"/>
      <c r="M337" s="137"/>
      <c r="N337" s="657"/>
      <c r="O337" s="657"/>
      <c r="P337" s="657"/>
      <c r="Q337" s="659"/>
    </row>
    <row r="338" spans="1:17" ht="12.75" customHeight="1">
      <c r="A338" s="169"/>
      <c r="B338" s="23"/>
      <c r="C338" s="27"/>
      <c r="D338" s="173"/>
      <c r="E338" s="22"/>
      <c r="F338" s="104"/>
      <c r="G338" s="193"/>
      <c r="H338" s="635" t="s">
        <v>214</v>
      </c>
      <c r="I338" s="634"/>
      <c r="J338" s="634"/>
      <c r="K338" s="634"/>
      <c r="L338" s="634"/>
      <c r="M338" s="634"/>
      <c r="N338" s="634"/>
      <c r="O338" s="634"/>
      <c r="P338" s="634"/>
      <c r="Q338" s="660"/>
    </row>
    <row r="339" spans="1:17" ht="12.75" customHeight="1">
      <c r="A339" s="167"/>
      <c r="B339" s="190" t="s">
        <v>231</v>
      </c>
      <c r="C339" s="16" t="s">
        <v>232</v>
      </c>
      <c r="D339" s="172">
        <v>2</v>
      </c>
      <c r="E339" s="15" t="s">
        <v>28</v>
      </c>
      <c r="F339" s="101">
        <v>1200</v>
      </c>
      <c r="G339" s="192">
        <f>D339*F339</f>
        <v>2400</v>
      </c>
      <c r="H339" s="656"/>
      <c r="I339" s="657"/>
      <c r="J339" s="137"/>
      <c r="K339" s="657"/>
      <c r="L339" s="657"/>
      <c r="M339" s="137"/>
      <c r="N339" s="657"/>
      <c r="O339" s="657"/>
      <c r="P339" s="657"/>
      <c r="Q339" s="659"/>
    </row>
    <row r="340" spans="1:17" ht="12.75" customHeight="1">
      <c r="A340" s="169"/>
      <c r="B340" s="22"/>
      <c r="C340" s="27" t="s">
        <v>234</v>
      </c>
      <c r="D340" s="170"/>
      <c r="E340" s="25"/>
      <c r="F340" s="104"/>
      <c r="G340" s="171"/>
      <c r="H340" s="635" t="s">
        <v>214</v>
      </c>
      <c r="I340" s="634"/>
      <c r="J340" s="634"/>
      <c r="K340" s="634"/>
      <c r="L340" s="634"/>
      <c r="M340" s="634"/>
      <c r="N340" s="634"/>
      <c r="O340" s="634"/>
      <c r="P340" s="634"/>
      <c r="Q340" s="660"/>
    </row>
    <row r="341" spans="1:17" ht="12.75" customHeight="1">
      <c r="A341" s="167"/>
      <c r="B341" s="190" t="s">
        <v>233</v>
      </c>
      <c r="C341" s="16" t="s">
        <v>235</v>
      </c>
      <c r="D341" s="172">
        <v>1</v>
      </c>
      <c r="E341" s="15" t="s">
        <v>30</v>
      </c>
      <c r="F341" s="101"/>
      <c r="G341" s="192">
        <v>787000</v>
      </c>
      <c r="H341" s="656"/>
      <c r="I341" s="657"/>
      <c r="J341" s="137"/>
      <c r="K341" s="657"/>
      <c r="L341" s="657"/>
      <c r="M341" s="137"/>
      <c r="N341" s="657"/>
      <c r="O341" s="657"/>
      <c r="P341" s="657"/>
      <c r="Q341" s="659"/>
    </row>
    <row r="342" spans="1:17" ht="12.75" customHeight="1">
      <c r="A342" s="169"/>
      <c r="B342" s="22"/>
      <c r="C342" s="27" t="s">
        <v>229</v>
      </c>
      <c r="D342" s="170"/>
      <c r="E342" s="22"/>
      <c r="F342" s="104"/>
      <c r="G342" s="171"/>
      <c r="H342" s="635" t="s">
        <v>214</v>
      </c>
      <c r="I342" s="634"/>
      <c r="J342" s="634"/>
      <c r="K342" s="634"/>
      <c r="L342" s="634"/>
      <c r="M342" s="634"/>
      <c r="N342" s="634"/>
      <c r="O342" s="634"/>
      <c r="P342" s="634"/>
      <c r="Q342" s="660"/>
    </row>
    <row r="343" spans="1:17" ht="12.75" customHeight="1">
      <c r="A343" s="176"/>
      <c r="B343" s="190" t="s">
        <v>228</v>
      </c>
      <c r="C343" s="16" t="s">
        <v>230</v>
      </c>
      <c r="D343" s="172">
        <v>3</v>
      </c>
      <c r="E343" s="15" t="s">
        <v>31</v>
      </c>
      <c r="F343" s="101">
        <v>12200</v>
      </c>
      <c r="G343" s="192">
        <f>D343*F343</f>
        <v>36600</v>
      </c>
      <c r="H343" s="656"/>
      <c r="I343" s="657"/>
      <c r="J343" s="137"/>
      <c r="K343" s="657"/>
      <c r="L343" s="657"/>
      <c r="M343" s="137"/>
      <c r="N343" s="657"/>
      <c r="O343" s="657"/>
      <c r="P343" s="657"/>
      <c r="Q343" s="659"/>
    </row>
    <row r="344" spans="1:17" ht="12.75" customHeight="1">
      <c r="A344" s="169"/>
      <c r="B344" s="23"/>
      <c r="C344" s="27"/>
      <c r="D344" s="170"/>
      <c r="E344" s="25"/>
      <c r="F344" s="104"/>
      <c r="G344" s="193"/>
      <c r="H344" s="635" t="s">
        <v>214</v>
      </c>
      <c r="I344" s="634"/>
      <c r="J344" s="634"/>
      <c r="K344" s="634"/>
      <c r="L344" s="634"/>
      <c r="M344" s="634"/>
      <c r="N344" s="634"/>
      <c r="O344" s="634"/>
      <c r="P344" s="634"/>
      <c r="Q344" s="660"/>
    </row>
    <row r="345" spans="1:17" ht="12.75" customHeight="1">
      <c r="A345" s="176"/>
      <c r="B345" s="190" t="s">
        <v>231</v>
      </c>
      <c r="C345" s="16" t="s">
        <v>236</v>
      </c>
      <c r="D345" s="172">
        <v>3</v>
      </c>
      <c r="E345" s="15" t="s">
        <v>28</v>
      </c>
      <c r="F345" s="101">
        <v>800</v>
      </c>
      <c r="G345" s="192">
        <f>D345*F345</f>
        <v>2400</v>
      </c>
      <c r="H345" s="656"/>
      <c r="I345" s="657"/>
      <c r="J345" s="137"/>
      <c r="K345" s="657"/>
      <c r="L345" s="657"/>
      <c r="M345" s="137"/>
      <c r="N345" s="657"/>
      <c r="O345" s="657"/>
      <c r="P345" s="657"/>
      <c r="Q345" s="659"/>
    </row>
    <row r="346" spans="1:17" ht="12.75" customHeight="1">
      <c r="A346" s="169"/>
      <c r="B346" s="22"/>
      <c r="C346" s="27" t="s">
        <v>238</v>
      </c>
      <c r="D346" s="170"/>
      <c r="E346" s="22"/>
      <c r="F346" s="104"/>
      <c r="G346" s="193"/>
      <c r="H346" s="635" t="s">
        <v>214</v>
      </c>
      <c r="I346" s="634"/>
      <c r="J346" s="634"/>
      <c r="K346" s="634"/>
      <c r="L346" s="634"/>
      <c r="M346" s="634"/>
      <c r="N346" s="634"/>
      <c r="O346" s="634"/>
      <c r="P346" s="634"/>
      <c r="Q346" s="660"/>
    </row>
    <row r="347" spans="1:17" ht="12.75" customHeight="1">
      <c r="A347" s="176"/>
      <c r="B347" s="16" t="s">
        <v>237</v>
      </c>
      <c r="C347" s="16"/>
      <c r="D347" s="172">
        <v>1</v>
      </c>
      <c r="E347" s="15" t="s">
        <v>30</v>
      </c>
      <c r="F347" s="101"/>
      <c r="G347" s="192">
        <v>127000</v>
      </c>
      <c r="H347" s="656"/>
      <c r="I347" s="657"/>
      <c r="J347" s="137"/>
      <c r="K347" s="657"/>
      <c r="L347" s="657"/>
      <c r="M347" s="137"/>
      <c r="N347" s="657"/>
      <c r="O347" s="657"/>
      <c r="P347" s="657"/>
      <c r="Q347" s="659"/>
    </row>
    <row r="348" spans="1:17" ht="12.75" customHeight="1">
      <c r="A348" s="169"/>
      <c r="B348" s="22"/>
      <c r="C348" s="27" t="s">
        <v>229</v>
      </c>
      <c r="D348" s="170"/>
      <c r="E348" s="22"/>
      <c r="F348" s="104"/>
      <c r="G348" s="193"/>
      <c r="H348" s="635" t="s">
        <v>214</v>
      </c>
      <c r="I348" s="634"/>
      <c r="J348" s="634"/>
      <c r="K348" s="634"/>
      <c r="L348" s="634"/>
      <c r="M348" s="634"/>
      <c r="N348" s="634"/>
      <c r="O348" s="634"/>
      <c r="P348" s="634"/>
      <c r="Q348" s="660"/>
    </row>
    <row r="349" spans="1:17" ht="12.75" customHeight="1">
      <c r="A349" s="176"/>
      <c r="B349" s="190" t="s">
        <v>228</v>
      </c>
      <c r="C349" s="16" t="s">
        <v>230</v>
      </c>
      <c r="D349" s="172">
        <v>3</v>
      </c>
      <c r="E349" s="15" t="s">
        <v>31</v>
      </c>
      <c r="F349" s="101">
        <v>12200</v>
      </c>
      <c r="G349" s="192">
        <f>D349*F349</f>
        <v>36600</v>
      </c>
      <c r="H349" s="656"/>
      <c r="I349" s="657"/>
      <c r="J349" s="137"/>
      <c r="K349" s="657"/>
      <c r="L349" s="657"/>
      <c r="M349" s="137"/>
      <c r="N349" s="657"/>
      <c r="O349" s="657"/>
      <c r="P349" s="657"/>
      <c r="Q349" s="659"/>
    </row>
    <row r="350" spans="1:17" ht="12.75" customHeight="1">
      <c r="A350" s="169"/>
      <c r="B350" s="22"/>
      <c r="C350" s="27"/>
      <c r="D350" s="173"/>
      <c r="E350" s="22"/>
      <c r="F350" s="104"/>
      <c r="G350" s="193"/>
      <c r="H350" s="635" t="s">
        <v>214</v>
      </c>
      <c r="I350" s="634"/>
      <c r="J350" s="634"/>
      <c r="K350" s="634"/>
      <c r="L350" s="634"/>
      <c r="M350" s="634"/>
      <c r="N350" s="634"/>
      <c r="O350" s="634"/>
      <c r="P350" s="634"/>
      <c r="Q350" s="660"/>
    </row>
    <row r="351" spans="1:17" ht="12.75" customHeight="1">
      <c r="A351" s="176"/>
      <c r="B351" s="16" t="s">
        <v>239</v>
      </c>
      <c r="C351" s="16" t="s">
        <v>240</v>
      </c>
      <c r="D351" s="172">
        <v>3</v>
      </c>
      <c r="E351" s="15" t="s">
        <v>28</v>
      </c>
      <c r="F351" s="101">
        <v>12000</v>
      </c>
      <c r="G351" s="192">
        <f>D351*F351</f>
        <v>36000</v>
      </c>
      <c r="H351" s="656"/>
      <c r="I351" s="657"/>
      <c r="J351" s="137"/>
      <c r="K351" s="657"/>
      <c r="L351" s="657"/>
      <c r="M351" s="137"/>
      <c r="N351" s="657"/>
      <c r="O351" s="657"/>
      <c r="P351" s="657"/>
      <c r="Q351" s="659"/>
    </row>
    <row r="352" spans="1:17" ht="12.75" customHeight="1">
      <c r="A352" s="169"/>
      <c r="B352" s="22"/>
      <c r="C352" s="23"/>
      <c r="D352" s="173"/>
      <c r="E352" s="22"/>
      <c r="F352" s="104"/>
      <c r="G352" s="171"/>
      <c r="H352" s="635" t="s">
        <v>214</v>
      </c>
      <c r="I352" s="634"/>
      <c r="J352" s="634"/>
      <c r="K352" s="634"/>
      <c r="L352" s="634"/>
      <c r="M352" s="634"/>
      <c r="N352" s="634"/>
      <c r="O352" s="634"/>
      <c r="P352" s="634"/>
      <c r="Q352" s="660"/>
    </row>
    <row r="353" spans="1:17" ht="12.75" customHeight="1">
      <c r="A353" s="167"/>
      <c r="B353" s="16" t="s">
        <v>241</v>
      </c>
      <c r="C353" s="16" t="s">
        <v>242</v>
      </c>
      <c r="D353" s="172">
        <v>1</v>
      </c>
      <c r="E353" s="15" t="s">
        <v>26</v>
      </c>
      <c r="F353" s="101"/>
      <c r="G353" s="192">
        <v>34900</v>
      </c>
      <c r="H353" s="656"/>
      <c r="I353" s="657"/>
      <c r="J353" s="137"/>
      <c r="K353" s="657"/>
      <c r="L353" s="657"/>
      <c r="M353" s="137"/>
      <c r="N353" s="657"/>
      <c r="O353" s="657"/>
      <c r="P353" s="657"/>
      <c r="Q353" s="659"/>
    </row>
    <row r="354" spans="1:17" ht="12.75" customHeight="1">
      <c r="A354" s="169"/>
      <c r="B354" s="22"/>
      <c r="C354" s="23"/>
      <c r="D354" s="173"/>
      <c r="E354" s="22"/>
      <c r="F354" s="104"/>
      <c r="G354" s="171"/>
      <c r="H354" s="635" t="s">
        <v>214</v>
      </c>
      <c r="I354" s="634"/>
      <c r="J354" s="634"/>
      <c r="K354" s="634"/>
      <c r="L354" s="634"/>
      <c r="M354" s="634"/>
      <c r="N354" s="634"/>
      <c r="O354" s="634"/>
      <c r="P354" s="634"/>
      <c r="Q354" s="660"/>
    </row>
    <row r="355" spans="1:17" ht="12.75" customHeight="1">
      <c r="A355" s="167"/>
      <c r="B355" s="16" t="s">
        <v>241</v>
      </c>
      <c r="C355" s="16" t="s">
        <v>243</v>
      </c>
      <c r="D355" s="172">
        <v>1</v>
      </c>
      <c r="E355" s="15" t="s">
        <v>26</v>
      </c>
      <c r="F355" s="101"/>
      <c r="G355" s="192">
        <v>34900</v>
      </c>
      <c r="H355" s="656"/>
      <c r="I355" s="657"/>
      <c r="J355" s="137"/>
      <c r="K355" s="657"/>
      <c r="L355" s="657"/>
      <c r="M355" s="137"/>
      <c r="N355" s="657"/>
      <c r="O355" s="657"/>
      <c r="P355" s="657"/>
      <c r="Q355" s="659"/>
    </row>
    <row r="356" spans="1:17" ht="12.75" customHeight="1">
      <c r="A356" s="169"/>
      <c r="B356" s="22"/>
      <c r="C356" s="23"/>
      <c r="D356" s="173"/>
      <c r="E356" s="22"/>
      <c r="F356" s="104"/>
      <c r="G356" s="171"/>
      <c r="H356" s="635" t="s">
        <v>214</v>
      </c>
      <c r="I356" s="634"/>
      <c r="J356" s="634"/>
      <c r="K356" s="634"/>
      <c r="L356" s="634"/>
      <c r="M356" s="634"/>
      <c r="N356" s="634"/>
      <c r="O356" s="634"/>
      <c r="P356" s="634"/>
      <c r="Q356" s="660"/>
    </row>
    <row r="357" spans="1:17" ht="12.75" customHeight="1">
      <c r="A357" s="167"/>
      <c r="B357" s="16" t="s">
        <v>241</v>
      </c>
      <c r="C357" s="16" t="s">
        <v>244</v>
      </c>
      <c r="D357" s="172">
        <v>6</v>
      </c>
      <c r="E357" s="15" t="s">
        <v>26</v>
      </c>
      <c r="F357" s="101">
        <v>14000</v>
      </c>
      <c r="G357" s="192">
        <f>D357*F357</f>
        <v>84000</v>
      </c>
      <c r="H357" s="656"/>
      <c r="I357" s="657"/>
      <c r="J357" s="137"/>
      <c r="K357" s="657"/>
      <c r="L357" s="657"/>
      <c r="M357" s="137"/>
      <c r="N357" s="657"/>
      <c r="O357" s="657"/>
      <c r="P357" s="657"/>
      <c r="Q357" s="659"/>
    </row>
    <row r="358" spans="1:17" ht="12.75" customHeight="1">
      <c r="A358" s="169"/>
      <c r="B358" s="22"/>
      <c r="C358" s="23"/>
      <c r="D358" s="170"/>
      <c r="E358" s="22"/>
      <c r="F358" s="104"/>
      <c r="G358" s="171"/>
      <c r="H358" s="635" t="s">
        <v>214</v>
      </c>
      <c r="I358" s="634"/>
      <c r="J358" s="634"/>
      <c r="K358" s="634"/>
      <c r="L358" s="634"/>
      <c r="M358" s="634"/>
      <c r="N358" s="634"/>
      <c r="O358" s="634"/>
      <c r="P358" s="634"/>
      <c r="Q358" s="660"/>
    </row>
    <row r="359" spans="1:17" ht="12.75" customHeight="1">
      <c r="A359" s="167"/>
      <c r="B359" s="16" t="s">
        <v>241</v>
      </c>
      <c r="C359" s="16" t="s">
        <v>245</v>
      </c>
      <c r="D359" s="172">
        <v>1</v>
      </c>
      <c r="E359" s="15" t="s">
        <v>26</v>
      </c>
      <c r="F359" s="101"/>
      <c r="G359" s="192">
        <v>7000</v>
      </c>
      <c r="H359" s="656"/>
      <c r="I359" s="657"/>
      <c r="J359" s="137"/>
      <c r="K359" s="657"/>
      <c r="L359" s="657"/>
      <c r="M359" s="137"/>
      <c r="N359" s="657"/>
      <c r="O359" s="657"/>
      <c r="P359" s="657"/>
      <c r="Q359" s="659"/>
    </row>
    <row r="360" spans="1:17" ht="12.75" customHeight="1">
      <c r="A360" s="169"/>
      <c r="B360" s="22"/>
      <c r="C360" s="23"/>
      <c r="D360" s="170"/>
      <c r="E360" s="22"/>
      <c r="F360" s="104"/>
      <c r="G360" s="171"/>
      <c r="H360" s="635" t="s">
        <v>214</v>
      </c>
      <c r="I360" s="634"/>
      <c r="J360" s="634"/>
      <c r="K360" s="634"/>
      <c r="L360" s="634"/>
      <c r="M360" s="634"/>
      <c r="N360" s="634"/>
      <c r="O360" s="634"/>
      <c r="P360" s="634"/>
      <c r="Q360" s="660"/>
    </row>
    <row r="361" spans="1:17" ht="12.75" customHeight="1">
      <c r="A361" s="167"/>
      <c r="B361" s="16" t="s">
        <v>241</v>
      </c>
      <c r="C361" s="16" t="s">
        <v>246</v>
      </c>
      <c r="D361" s="172">
        <v>3</v>
      </c>
      <c r="E361" s="15" t="s">
        <v>26</v>
      </c>
      <c r="F361" s="101">
        <v>4900</v>
      </c>
      <c r="G361" s="192">
        <f>D361*F361</f>
        <v>14700</v>
      </c>
      <c r="H361" s="656"/>
      <c r="I361" s="657"/>
      <c r="J361" s="137"/>
      <c r="K361" s="657"/>
      <c r="L361" s="657"/>
      <c r="M361" s="137"/>
      <c r="N361" s="657"/>
      <c r="O361" s="657"/>
      <c r="P361" s="657"/>
      <c r="Q361" s="659"/>
    </row>
    <row r="362" spans="1:17" ht="12.75" customHeight="1">
      <c r="A362" s="169"/>
      <c r="B362" s="22"/>
      <c r="C362" s="23"/>
      <c r="D362" s="170"/>
      <c r="E362" s="22"/>
      <c r="F362" s="104"/>
      <c r="G362" s="171"/>
      <c r="H362" s="635" t="s">
        <v>214</v>
      </c>
      <c r="I362" s="634"/>
      <c r="J362" s="634"/>
      <c r="K362" s="634"/>
      <c r="L362" s="634"/>
      <c r="M362" s="634"/>
      <c r="N362" s="634"/>
      <c r="O362" s="634"/>
      <c r="P362" s="634"/>
      <c r="Q362" s="660"/>
    </row>
    <row r="363" spans="1:17" ht="12.75" customHeight="1">
      <c r="A363" s="177"/>
      <c r="B363" s="18" t="s">
        <v>241</v>
      </c>
      <c r="C363" s="18" t="s">
        <v>247</v>
      </c>
      <c r="D363" s="197">
        <v>2</v>
      </c>
      <c r="E363" s="12" t="s">
        <v>26</v>
      </c>
      <c r="F363" s="179">
        <v>14000</v>
      </c>
      <c r="G363" s="200">
        <f>D363*F363</f>
        <v>28000</v>
      </c>
      <c r="H363" s="668"/>
      <c r="I363" s="669"/>
      <c r="J363" s="163"/>
      <c r="K363" s="669"/>
      <c r="L363" s="669"/>
      <c r="M363" s="163"/>
      <c r="N363" s="669"/>
      <c r="O363" s="669"/>
      <c r="P363" s="669"/>
      <c r="Q363" s="670"/>
    </row>
    <row r="364" spans="1:17" ht="12.75" customHeight="1">
      <c r="A364" s="181"/>
      <c r="B364" s="22"/>
      <c r="C364" s="26"/>
      <c r="D364" s="202"/>
      <c r="E364" s="25"/>
      <c r="F364" s="171"/>
      <c r="G364" s="171"/>
      <c r="H364" s="674" t="s">
        <v>214</v>
      </c>
      <c r="I364" s="675"/>
      <c r="J364" s="675"/>
      <c r="K364" s="675"/>
      <c r="L364" s="675"/>
      <c r="M364" s="665"/>
      <c r="N364" s="665"/>
      <c r="O364" s="665"/>
      <c r="P364" s="665"/>
      <c r="Q364" s="666"/>
    </row>
    <row r="365" spans="1:17" ht="12.75" customHeight="1">
      <c r="A365" s="176"/>
      <c r="B365" s="16" t="s">
        <v>241</v>
      </c>
      <c r="C365" s="16" t="s">
        <v>248</v>
      </c>
      <c r="D365" s="172">
        <v>1</v>
      </c>
      <c r="E365" s="15" t="s">
        <v>26</v>
      </c>
      <c r="F365" s="101"/>
      <c r="G365" s="192">
        <v>14000</v>
      </c>
      <c r="H365" s="656"/>
      <c r="I365" s="657"/>
      <c r="J365" s="137"/>
      <c r="K365" s="657"/>
      <c r="L365" s="657"/>
      <c r="M365" s="137"/>
      <c r="N365" s="657"/>
      <c r="O365" s="657"/>
      <c r="P365" s="657"/>
      <c r="Q365" s="659"/>
    </row>
    <row r="366" spans="1:17" ht="12.75" customHeight="1">
      <c r="A366" s="169"/>
      <c r="B366" s="22"/>
      <c r="C366" s="23"/>
      <c r="D366" s="170"/>
      <c r="E366" s="22"/>
      <c r="F366" s="104"/>
      <c r="G366" s="171"/>
      <c r="H366" s="635" t="s">
        <v>214</v>
      </c>
      <c r="I366" s="634"/>
      <c r="J366" s="634"/>
      <c r="K366" s="634"/>
      <c r="L366" s="634"/>
      <c r="M366" s="634"/>
      <c r="N366" s="634"/>
      <c r="O366" s="634"/>
      <c r="P366" s="634"/>
      <c r="Q366" s="660"/>
    </row>
    <row r="367" spans="1:17" ht="12.75" customHeight="1">
      <c r="A367" s="176"/>
      <c r="B367" s="16" t="s">
        <v>189</v>
      </c>
      <c r="C367" s="16"/>
      <c r="D367" s="172">
        <v>1</v>
      </c>
      <c r="E367" s="15" t="s">
        <v>17</v>
      </c>
      <c r="F367" s="101"/>
      <c r="G367" s="192">
        <v>330000</v>
      </c>
      <c r="H367" s="656"/>
      <c r="I367" s="657"/>
      <c r="J367" s="137"/>
      <c r="K367" s="657"/>
      <c r="L367" s="657"/>
      <c r="M367" s="137"/>
      <c r="N367" s="657"/>
      <c r="O367" s="657"/>
      <c r="P367" s="657"/>
      <c r="Q367" s="659"/>
    </row>
    <row r="368" spans="1:17" ht="12.75" customHeight="1">
      <c r="A368" s="169"/>
      <c r="B368" s="25"/>
      <c r="C368" s="120"/>
      <c r="D368" s="173"/>
      <c r="E368" s="22"/>
      <c r="F368" s="171"/>
      <c r="G368" s="193"/>
      <c r="H368" s="635"/>
      <c r="I368" s="634"/>
      <c r="J368" s="634"/>
      <c r="K368" s="634"/>
      <c r="L368" s="634"/>
      <c r="M368" s="634"/>
      <c r="N368" s="634"/>
      <c r="O368" s="634"/>
      <c r="P368" s="634"/>
      <c r="Q368" s="660"/>
    </row>
    <row r="369" spans="1:17" ht="12.75" customHeight="1">
      <c r="A369" s="176"/>
      <c r="B369" s="190"/>
      <c r="C369" s="16"/>
      <c r="D369" s="172"/>
      <c r="E369" s="15"/>
      <c r="F369" s="101"/>
      <c r="G369" s="192"/>
      <c r="H369" s="656"/>
      <c r="I369" s="657"/>
      <c r="J369" s="137"/>
      <c r="K369" s="657"/>
      <c r="L369" s="657"/>
      <c r="M369" s="137"/>
      <c r="N369" s="657"/>
      <c r="O369" s="657"/>
      <c r="P369" s="657"/>
      <c r="Q369" s="659"/>
    </row>
    <row r="370" spans="1:17" ht="12.75" customHeight="1">
      <c r="A370" s="169"/>
      <c r="B370" s="22"/>
      <c r="C370" s="27"/>
      <c r="D370" s="175"/>
      <c r="E370" s="25"/>
      <c r="F370" s="104"/>
      <c r="G370" s="193"/>
      <c r="H370" s="635"/>
      <c r="I370" s="634"/>
      <c r="J370" s="634"/>
      <c r="K370" s="634"/>
      <c r="L370" s="634"/>
      <c r="M370" s="634"/>
      <c r="N370" s="634"/>
      <c r="O370" s="634"/>
      <c r="P370" s="634"/>
      <c r="Q370" s="660"/>
    </row>
    <row r="371" spans="1:17" ht="12.75" customHeight="1">
      <c r="A371" s="176"/>
      <c r="B371" s="190"/>
      <c r="C371" s="16"/>
      <c r="D371" s="172"/>
      <c r="E371" s="15"/>
      <c r="F371" s="101"/>
      <c r="G371" s="192"/>
      <c r="H371" s="656"/>
      <c r="I371" s="657"/>
      <c r="J371" s="137"/>
      <c r="K371" s="657"/>
      <c r="L371" s="657"/>
      <c r="M371" s="137"/>
      <c r="N371" s="657"/>
      <c r="O371" s="657"/>
      <c r="P371" s="657"/>
      <c r="Q371" s="659"/>
    </row>
    <row r="372" spans="1:17" ht="12.75" customHeight="1">
      <c r="A372" s="169"/>
      <c r="B372" s="22"/>
      <c r="C372" s="27"/>
      <c r="D372" s="175"/>
      <c r="E372" s="25"/>
      <c r="F372" s="104"/>
      <c r="G372" s="193"/>
      <c r="H372" s="635"/>
      <c r="I372" s="634"/>
      <c r="J372" s="634"/>
      <c r="K372" s="634"/>
      <c r="L372" s="634"/>
      <c r="M372" s="634"/>
      <c r="N372" s="634"/>
      <c r="O372" s="634"/>
      <c r="P372" s="634"/>
      <c r="Q372" s="660"/>
    </row>
    <row r="373" spans="1:17" ht="12.75" customHeight="1">
      <c r="A373" s="176"/>
      <c r="B373" s="190"/>
      <c r="C373" s="16"/>
      <c r="D373" s="172"/>
      <c r="E373" s="15"/>
      <c r="F373" s="101"/>
      <c r="G373" s="192"/>
      <c r="H373" s="656"/>
      <c r="I373" s="657"/>
      <c r="J373" s="137"/>
      <c r="K373" s="657"/>
      <c r="L373" s="657"/>
      <c r="M373" s="137"/>
      <c r="N373" s="657"/>
      <c r="O373" s="657"/>
      <c r="P373" s="657"/>
      <c r="Q373" s="659"/>
    </row>
    <row r="374" spans="1:17" ht="12.75" customHeight="1">
      <c r="A374" s="169"/>
      <c r="B374" s="23"/>
      <c r="C374" s="27"/>
      <c r="D374" s="173"/>
      <c r="E374" s="22"/>
      <c r="F374" s="104"/>
      <c r="G374" s="193"/>
      <c r="H374" s="635"/>
      <c r="I374" s="634"/>
      <c r="J374" s="634"/>
      <c r="K374" s="634"/>
      <c r="L374" s="634"/>
      <c r="M374" s="634"/>
      <c r="N374" s="634"/>
      <c r="O374" s="634"/>
      <c r="P374" s="634"/>
      <c r="Q374" s="660"/>
    </row>
    <row r="375" spans="1:17" ht="12.75" customHeight="1">
      <c r="A375" s="167"/>
      <c r="B375" s="190"/>
      <c r="C375" s="16"/>
      <c r="D375" s="172"/>
      <c r="E375" s="15"/>
      <c r="F375" s="101"/>
      <c r="G375" s="192"/>
      <c r="H375" s="656"/>
      <c r="I375" s="657"/>
      <c r="J375" s="137"/>
      <c r="K375" s="657"/>
      <c r="L375" s="657"/>
      <c r="M375" s="137"/>
      <c r="N375" s="657"/>
      <c r="O375" s="657"/>
      <c r="P375" s="657"/>
      <c r="Q375" s="659"/>
    </row>
    <row r="376" spans="1:17" ht="12.75" customHeight="1">
      <c r="A376" s="169"/>
      <c r="B376" s="22"/>
      <c r="C376" s="27"/>
      <c r="D376" s="170"/>
      <c r="E376" s="25"/>
      <c r="F376" s="104"/>
      <c r="G376" s="171"/>
      <c r="H376" s="635"/>
      <c r="I376" s="634"/>
      <c r="J376" s="634"/>
      <c r="K376" s="634"/>
      <c r="L376" s="634"/>
      <c r="M376" s="634"/>
      <c r="N376" s="634"/>
      <c r="O376" s="634"/>
      <c r="P376" s="634"/>
      <c r="Q376" s="660"/>
    </row>
    <row r="377" spans="1:17" ht="12.75" customHeight="1">
      <c r="A377" s="167"/>
      <c r="B377" s="190"/>
      <c r="C377" s="16"/>
      <c r="D377" s="172"/>
      <c r="E377" s="15"/>
      <c r="F377" s="101"/>
      <c r="G377" s="192"/>
      <c r="H377" s="656"/>
      <c r="I377" s="657"/>
      <c r="J377" s="137"/>
      <c r="K377" s="657"/>
      <c r="L377" s="657"/>
      <c r="M377" s="137"/>
      <c r="N377" s="657"/>
      <c r="O377" s="657"/>
      <c r="P377" s="657"/>
      <c r="Q377" s="659"/>
    </row>
    <row r="378" spans="1:17" ht="12.75" customHeight="1">
      <c r="A378" s="169"/>
      <c r="B378" s="22"/>
      <c r="C378" s="27"/>
      <c r="D378" s="170"/>
      <c r="E378" s="22"/>
      <c r="F378" s="104"/>
      <c r="G378" s="171"/>
      <c r="H378" s="635"/>
      <c r="I378" s="634"/>
      <c r="J378" s="634"/>
      <c r="K378" s="634"/>
      <c r="L378" s="634"/>
      <c r="M378" s="634"/>
      <c r="N378" s="634"/>
      <c r="O378" s="634"/>
      <c r="P378" s="634"/>
      <c r="Q378" s="660"/>
    </row>
    <row r="379" spans="1:17" ht="12.75" customHeight="1">
      <c r="A379" s="176"/>
      <c r="B379" s="190"/>
      <c r="C379" s="16"/>
      <c r="D379" s="172"/>
      <c r="E379" s="15"/>
      <c r="F379" s="101"/>
      <c r="G379" s="192"/>
      <c r="H379" s="656"/>
      <c r="I379" s="657"/>
      <c r="J379" s="137"/>
      <c r="K379" s="657"/>
      <c r="L379" s="657"/>
      <c r="M379" s="137"/>
      <c r="N379" s="657"/>
      <c r="O379" s="657"/>
      <c r="P379" s="657"/>
      <c r="Q379" s="659"/>
    </row>
    <row r="380" spans="1:17" ht="12.75" customHeight="1">
      <c r="A380" s="169"/>
      <c r="B380" s="23"/>
      <c r="C380" s="27"/>
      <c r="D380" s="170"/>
      <c r="E380" s="25"/>
      <c r="F380" s="104"/>
      <c r="G380" s="193"/>
      <c r="H380" s="635"/>
      <c r="I380" s="634"/>
      <c r="J380" s="634"/>
      <c r="K380" s="634"/>
      <c r="L380" s="634"/>
      <c r="M380" s="634"/>
      <c r="N380" s="634"/>
      <c r="O380" s="634"/>
      <c r="P380" s="634"/>
      <c r="Q380" s="660"/>
    </row>
    <row r="381" spans="1:17" ht="12.75" customHeight="1">
      <c r="A381" s="176"/>
      <c r="B381" s="190"/>
      <c r="C381" s="16"/>
      <c r="D381" s="172"/>
      <c r="E381" s="15"/>
      <c r="F381" s="101"/>
      <c r="G381" s="192"/>
      <c r="H381" s="656"/>
      <c r="I381" s="657"/>
      <c r="J381" s="137"/>
      <c r="K381" s="657"/>
      <c r="L381" s="657"/>
      <c r="M381" s="137"/>
      <c r="N381" s="657"/>
      <c r="O381" s="657"/>
      <c r="P381" s="657"/>
      <c r="Q381" s="659"/>
    </row>
    <row r="382" spans="1:17" ht="12.75" customHeight="1">
      <c r="A382" s="169"/>
      <c r="B382" s="22"/>
      <c r="C382" s="27"/>
      <c r="D382" s="170"/>
      <c r="E382" s="22"/>
      <c r="F382" s="104"/>
      <c r="G382" s="193"/>
      <c r="H382" s="635"/>
      <c r="I382" s="634"/>
      <c r="J382" s="634"/>
      <c r="K382" s="634"/>
      <c r="L382" s="634"/>
      <c r="M382" s="634"/>
      <c r="N382" s="634"/>
      <c r="O382" s="634"/>
      <c r="P382" s="634"/>
      <c r="Q382" s="660"/>
    </row>
    <row r="383" spans="1:17" ht="12.75" customHeight="1">
      <c r="A383" s="176"/>
      <c r="B383" s="16"/>
      <c r="C383" s="16"/>
      <c r="D383" s="172"/>
      <c r="E383" s="15"/>
      <c r="F383" s="101"/>
      <c r="G383" s="192"/>
      <c r="H383" s="656"/>
      <c r="I383" s="657"/>
      <c r="J383" s="137"/>
      <c r="K383" s="657"/>
      <c r="L383" s="657"/>
      <c r="M383" s="137"/>
      <c r="N383" s="657"/>
      <c r="O383" s="657"/>
      <c r="P383" s="657"/>
      <c r="Q383" s="659"/>
    </row>
    <row r="384" spans="1:17" ht="12.75" customHeight="1">
      <c r="A384" s="169"/>
      <c r="B384" s="22"/>
      <c r="C384" s="27"/>
      <c r="D384" s="170"/>
      <c r="E384" s="22"/>
      <c r="F384" s="104"/>
      <c r="G384" s="193"/>
      <c r="H384" s="635"/>
      <c r="I384" s="634"/>
      <c r="J384" s="634"/>
      <c r="K384" s="634"/>
      <c r="L384" s="634"/>
      <c r="M384" s="634"/>
      <c r="N384" s="634"/>
      <c r="O384" s="634"/>
      <c r="P384" s="634"/>
      <c r="Q384" s="660"/>
    </row>
    <row r="385" spans="1:17" ht="12.75" customHeight="1">
      <c r="A385" s="176"/>
      <c r="B385" s="190"/>
      <c r="C385" s="16"/>
      <c r="D385" s="172"/>
      <c r="E385" s="15"/>
      <c r="F385" s="101"/>
      <c r="G385" s="192"/>
      <c r="H385" s="656"/>
      <c r="I385" s="657"/>
      <c r="J385" s="137"/>
      <c r="K385" s="657"/>
      <c r="L385" s="657"/>
      <c r="M385" s="137"/>
      <c r="N385" s="657"/>
      <c r="O385" s="657"/>
      <c r="P385" s="657"/>
      <c r="Q385" s="659"/>
    </row>
    <row r="386" spans="1:17" ht="12.75" customHeight="1">
      <c r="A386" s="169"/>
      <c r="B386" s="22"/>
      <c r="C386" s="27"/>
      <c r="D386" s="173"/>
      <c r="E386" s="22"/>
      <c r="F386" s="104"/>
      <c r="G386" s="193"/>
      <c r="H386" s="635"/>
      <c r="I386" s="634"/>
      <c r="J386" s="634"/>
      <c r="K386" s="634"/>
      <c r="L386" s="634"/>
      <c r="M386" s="634"/>
      <c r="N386" s="634"/>
      <c r="O386" s="634"/>
      <c r="P386" s="634"/>
      <c r="Q386" s="660"/>
    </row>
    <row r="387" spans="1:17" ht="12.75" customHeight="1">
      <c r="A387" s="176"/>
      <c r="B387" s="16"/>
      <c r="C387" s="16"/>
      <c r="D387" s="172"/>
      <c r="E387" s="15"/>
      <c r="F387" s="101"/>
      <c r="G387" s="192"/>
      <c r="H387" s="656"/>
      <c r="I387" s="657"/>
      <c r="J387" s="137"/>
      <c r="K387" s="657"/>
      <c r="L387" s="657"/>
      <c r="M387" s="137"/>
      <c r="N387" s="657"/>
      <c r="O387" s="657"/>
      <c r="P387" s="657"/>
      <c r="Q387" s="659"/>
    </row>
    <row r="388" spans="1:17" ht="12.75" customHeight="1">
      <c r="A388" s="169"/>
      <c r="B388" s="22"/>
      <c r="C388" s="23"/>
      <c r="D388" s="173"/>
      <c r="E388" s="22"/>
      <c r="F388" s="104"/>
      <c r="G388" s="171"/>
      <c r="H388" s="635"/>
      <c r="I388" s="634"/>
      <c r="J388" s="634"/>
      <c r="K388" s="634"/>
      <c r="L388" s="634"/>
      <c r="M388" s="634"/>
      <c r="N388" s="634"/>
      <c r="O388" s="634"/>
      <c r="P388" s="634"/>
      <c r="Q388" s="660"/>
    </row>
    <row r="389" spans="1:17" ht="12.75" customHeight="1">
      <c r="A389" s="167"/>
      <c r="B389" s="16"/>
      <c r="C389" s="16"/>
      <c r="D389" s="172"/>
      <c r="E389" s="15"/>
      <c r="F389" s="101"/>
      <c r="G389" s="192"/>
      <c r="H389" s="656"/>
      <c r="I389" s="657"/>
      <c r="J389" s="137"/>
      <c r="K389" s="657"/>
      <c r="L389" s="657"/>
      <c r="M389" s="137"/>
      <c r="N389" s="657"/>
      <c r="O389" s="657"/>
      <c r="P389" s="657"/>
      <c r="Q389" s="659"/>
    </row>
    <row r="390" spans="1:17" ht="12.75" customHeight="1">
      <c r="A390" s="169"/>
      <c r="B390" s="22"/>
      <c r="C390" s="23"/>
      <c r="D390" s="173"/>
      <c r="E390" s="22"/>
      <c r="F390" s="104"/>
      <c r="G390" s="171"/>
      <c r="H390" s="635"/>
      <c r="I390" s="634"/>
      <c r="J390" s="634"/>
      <c r="K390" s="634"/>
      <c r="L390" s="634"/>
      <c r="M390" s="634"/>
      <c r="N390" s="634"/>
      <c r="O390" s="634"/>
      <c r="P390" s="634"/>
      <c r="Q390" s="660"/>
    </row>
    <row r="391" spans="1:17" ht="12.75" customHeight="1">
      <c r="A391" s="167"/>
      <c r="B391" s="16"/>
      <c r="C391" s="16"/>
      <c r="D391" s="172"/>
      <c r="E391" s="15"/>
      <c r="F391" s="101"/>
      <c r="G391" s="192"/>
      <c r="H391" s="656"/>
      <c r="I391" s="657"/>
      <c r="J391" s="137"/>
      <c r="K391" s="657"/>
      <c r="L391" s="657"/>
      <c r="M391" s="137"/>
      <c r="N391" s="657"/>
      <c r="O391" s="657"/>
      <c r="P391" s="657"/>
      <c r="Q391" s="659"/>
    </row>
    <row r="392" spans="1:17" ht="12.75" customHeight="1">
      <c r="A392" s="169"/>
      <c r="B392" s="22"/>
      <c r="C392" s="23"/>
      <c r="D392" s="173"/>
      <c r="E392" s="22"/>
      <c r="F392" s="104"/>
      <c r="G392" s="171"/>
      <c r="H392" s="133"/>
      <c r="I392" s="134"/>
      <c r="J392" s="134"/>
      <c r="K392" s="634"/>
      <c r="L392" s="634"/>
      <c r="M392" s="634"/>
      <c r="N392" s="634"/>
      <c r="O392" s="634"/>
      <c r="P392" s="634"/>
      <c r="Q392" s="660"/>
    </row>
    <row r="393" spans="1:17" ht="12.75" customHeight="1">
      <c r="A393" s="167"/>
      <c r="B393" s="16"/>
      <c r="C393" s="16"/>
      <c r="D393" s="172"/>
      <c r="E393" s="15"/>
      <c r="F393" s="101"/>
      <c r="G393" s="101"/>
      <c r="H393" s="656"/>
      <c r="I393" s="657"/>
      <c r="J393" s="137"/>
      <c r="K393" s="657"/>
      <c r="L393" s="657"/>
      <c r="M393" s="137"/>
      <c r="N393" s="657"/>
      <c r="O393" s="657"/>
      <c r="P393" s="657"/>
      <c r="Q393" s="659"/>
    </row>
    <row r="394" spans="1:17" ht="12.75" customHeight="1">
      <c r="A394" s="169"/>
      <c r="B394" s="22"/>
      <c r="C394" s="23"/>
      <c r="D394" s="170"/>
      <c r="E394" s="22"/>
      <c r="F394" s="104"/>
      <c r="G394" s="171"/>
      <c r="H394" s="635"/>
      <c r="I394" s="634"/>
      <c r="J394" s="634"/>
      <c r="K394" s="634"/>
      <c r="L394" s="634"/>
      <c r="M394" s="634"/>
      <c r="N394" s="634"/>
      <c r="O394" s="634"/>
      <c r="P394" s="634"/>
      <c r="Q394" s="660"/>
    </row>
    <row r="395" spans="1:17" ht="12.75" customHeight="1">
      <c r="A395" s="167"/>
      <c r="B395" s="16"/>
      <c r="C395" s="16"/>
      <c r="D395" s="172"/>
      <c r="E395" s="15"/>
      <c r="F395" s="101"/>
      <c r="G395" s="101"/>
      <c r="H395" s="656"/>
      <c r="I395" s="657"/>
      <c r="J395" s="137"/>
      <c r="K395" s="657"/>
      <c r="L395" s="657"/>
      <c r="M395" s="137"/>
      <c r="N395" s="657"/>
      <c r="O395" s="657"/>
      <c r="P395" s="657"/>
      <c r="Q395" s="659"/>
    </row>
    <row r="396" spans="1:17" ht="12.75" customHeight="1">
      <c r="A396" s="169"/>
      <c r="B396" s="22"/>
      <c r="C396" s="23"/>
      <c r="D396" s="170"/>
      <c r="E396" s="22"/>
      <c r="F396" s="104"/>
      <c r="G396" s="171"/>
      <c r="H396" s="635"/>
      <c r="I396" s="634"/>
      <c r="J396" s="634"/>
      <c r="K396" s="634"/>
      <c r="L396" s="634"/>
      <c r="M396" s="634"/>
      <c r="N396" s="634"/>
      <c r="O396" s="634"/>
      <c r="P396" s="634"/>
      <c r="Q396" s="660"/>
    </row>
    <row r="397" spans="1:17" ht="12.75" customHeight="1">
      <c r="A397" s="167"/>
      <c r="B397" s="15" t="s">
        <v>249</v>
      </c>
      <c r="C397" s="16"/>
      <c r="D397" s="168"/>
      <c r="E397" s="15"/>
      <c r="F397" s="101"/>
      <c r="G397" s="101">
        <f>G333+G335+G337+G339+G341+G343+G345+G347+G349+G351+G353+G355+G357+G359+G361+G363+G365+G367</f>
        <v>2424900</v>
      </c>
      <c r="H397" s="656"/>
      <c r="I397" s="657"/>
      <c r="J397" s="137"/>
      <c r="K397" s="657"/>
      <c r="L397" s="657"/>
      <c r="M397" s="137"/>
      <c r="N397" s="657"/>
      <c r="O397" s="657"/>
      <c r="P397" s="657"/>
      <c r="Q397" s="659"/>
    </row>
    <row r="398" spans="1:17" ht="12.75" customHeight="1">
      <c r="A398" s="169"/>
      <c r="B398" s="22"/>
      <c r="C398" s="23"/>
      <c r="D398" s="170"/>
      <c r="E398" s="22"/>
      <c r="F398" s="104"/>
      <c r="G398" s="171"/>
      <c r="H398" s="635"/>
      <c r="I398" s="634"/>
      <c r="J398" s="634"/>
      <c r="K398" s="634"/>
      <c r="L398" s="634"/>
      <c r="M398" s="634"/>
      <c r="N398" s="634"/>
      <c r="O398" s="634"/>
      <c r="P398" s="634"/>
      <c r="Q398" s="660"/>
    </row>
    <row r="399" spans="1:17" ht="12.75" customHeight="1">
      <c r="A399" s="177"/>
      <c r="B399" s="18"/>
      <c r="C399" s="18"/>
      <c r="D399" s="197"/>
      <c r="E399" s="12"/>
      <c r="F399" s="179"/>
      <c r="G399" s="200"/>
      <c r="H399" s="668"/>
      <c r="I399" s="669"/>
      <c r="J399" s="163"/>
      <c r="K399" s="669"/>
      <c r="L399" s="669"/>
      <c r="M399" s="163"/>
      <c r="N399" s="669"/>
      <c r="O399" s="669"/>
      <c r="P399" s="669"/>
      <c r="Q399" s="670"/>
    </row>
    <row r="400" spans="1:17" ht="12.75" customHeight="1">
      <c r="A400" s="181"/>
      <c r="B400" s="22"/>
      <c r="C400" s="23"/>
      <c r="D400" s="170"/>
      <c r="E400" s="22"/>
      <c r="F400" s="104"/>
      <c r="G400" s="171"/>
      <c r="H400" s="635"/>
      <c r="I400" s="634"/>
      <c r="J400" s="634"/>
      <c r="K400" s="665"/>
      <c r="L400" s="665"/>
      <c r="M400" s="665"/>
      <c r="N400" s="665"/>
      <c r="O400" s="665"/>
      <c r="P400" s="665"/>
      <c r="Q400" s="666"/>
    </row>
    <row r="401" spans="1:17" ht="12.75" customHeight="1">
      <c r="A401" s="176"/>
      <c r="B401" s="16"/>
      <c r="C401" s="16"/>
      <c r="D401" s="172"/>
      <c r="E401" s="15"/>
      <c r="F401" s="101"/>
      <c r="G401" s="192"/>
      <c r="H401" s="656"/>
      <c r="I401" s="657"/>
      <c r="J401" s="137"/>
      <c r="K401" s="657"/>
      <c r="L401" s="657"/>
      <c r="M401" s="137"/>
      <c r="N401" s="657"/>
      <c r="O401" s="657"/>
      <c r="P401" s="657"/>
      <c r="Q401" s="659"/>
    </row>
    <row r="402" spans="1:17" ht="12.75" customHeight="1">
      <c r="A402" s="169"/>
      <c r="B402" s="22"/>
      <c r="C402" s="23"/>
      <c r="D402" s="170"/>
      <c r="E402" s="22"/>
      <c r="F402" s="104"/>
      <c r="G402" s="171"/>
      <c r="H402" s="635"/>
      <c r="I402" s="634"/>
      <c r="J402" s="634"/>
      <c r="K402" s="634"/>
      <c r="L402" s="634"/>
      <c r="M402" s="634"/>
      <c r="N402" s="634"/>
      <c r="O402" s="634"/>
      <c r="P402" s="634"/>
      <c r="Q402" s="660"/>
    </row>
    <row r="403" spans="1:17" ht="12.75" customHeight="1">
      <c r="A403" s="176"/>
      <c r="B403" s="190"/>
      <c r="C403" s="16"/>
      <c r="D403" s="172"/>
      <c r="E403" s="15"/>
      <c r="F403" s="101"/>
      <c r="G403" s="192"/>
      <c r="H403" s="656"/>
      <c r="I403" s="657"/>
      <c r="J403" s="137"/>
      <c r="K403" s="657"/>
      <c r="L403" s="657"/>
      <c r="M403" s="137"/>
      <c r="N403" s="657"/>
      <c r="O403" s="657"/>
      <c r="P403" s="657"/>
      <c r="Q403" s="659"/>
    </row>
    <row r="404" spans="1:17" ht="12.75" customHeight="1">
      <c r="A404" s="169"/>
      <c r="B404" s="25"/>
      <c r="C404" s="120"/>
      <c r="D404" s="173"/>
      <c r="E404" s="22"/>
      <c r="F404" s="171"/>
      <c r="G404" s="193"/>
      <c r="H404" s="635"/>
      <c r="I404" s="634"/>
      <c r="J404" s="634"/>
      <c r="K404" s="634"/>
      <c r="L404" s="634"/>
      <c r="M404" s="634"/>
      <c r="N404" s="634"/>
      <c r="O404" s="634"/>
      <c r="P404" s="634"/>
      <c r="Q404" s="660"/>
    </row>
    <row r="405" spans="1:17" ht="12.75" customHeight="1">
      <c r="A405" s="176"/>
      <c r="B405" s="190"/>
      <c r="C405" s="16"/>
      <c r="D405" s="172"/>
      <c r="E405" s="15"/>
      <c r="F405" s="101"/>
      <c r="G405" s="192"/>
      <c r="H405" s="656"/>
      <c r="I405" s="657"/>
      <c r="J405" s="137"/>
      <c r="K405" s="657"/>
      <c r="L405" s="657"/>
      <c r="M405" s="137"/>
      <c r="N405" s="657"/>
      <c r="O405" s="657"/>
      <c r="P405" s="657"/>
      <c r="Q405" s="659"/>
    </row>
    <row r="406" spans="1:17" ht="12.75" customHeight="1">
      <c r="A406" s="169"/>
      <c r="B406" s="22"/>
      <c r="C406" s="27"/>
      <c r="D406" s="175"/>
      <c r="E406" s="25"/>
      <c r="F406" s="104"/>
      <c r="G406" s="193"/>
      <c r="H406" s="635"/>
      <c r="I406" s="634"/>
      <c r="J406" s="634"/>
      <c r="K406" s="634"/>
      <c r="L406" s="634"/>
      <c r="M406" s="634"/>
      <c r="N406" s="634"/>
      <c r="O406" s="634"/>
      <c r="P406" s="634"/>
      <c r="Q406" s="660"/>
    </row>
    <row r="407" spans="1:17" ht="12.75" customHeight="1">
      <c r="A407" s="176"/>
      <c r="B407" s="190"/>
      <c r="C407" s="16"/>
      <c r="D407" s="172"/>
      <c r="E407" s="15"/>
      <c r="F407" s="101"/>
      <c r="G407" s="192"/>
      <c r="H407" s="656"/>
      <c r="I407" s="657"/>
      <c r="J407" s="137"/>
      <c r="K407" s="657"/>
      <c r="L407" s="657"/>
      <c r="M407" s="137"/>
      <c r="N407" s="657"/>
      <c r="O407" s="657"/>
      <c r="P407" s="657"/>
      <c r="Q407" s="659"/>
    </row>
    <row r="408" spans="1:17" ht="12.75" customHeight="1">
      <c r="A408" s="169"/>
      <c r="B408" s="22"/>
      <c r="C408" s="27"/>
      <c r="D408" s="175"/>
      <c r="E408" s="25"/>
      <c r="F408" s="104"/>
      <c r="G408" s="193"/>
      <c r="H408" s="635"/>
      <c r="I408" s="634"/>
      <c r="J408" s="634"/>
      <c r="K408" s="634"/>
      <c r="L408" s="634"/>
      <c r="M408" s="634"/>
      <c r="N408" s="634"/>
      <c r="O408" s="634"/>
      <c r="P408" s="634"/>
      <c r="Q408" s="660"/>
    </row>
    <row r="409" spans="1:17" ht="12.75" customHeight="1">
      <c r="A409" s="176"/>
      <c r="B409" s="190"/>
      <c r="C409" s="16"/>
      <c r="D409" s="172"/>
      <c r="E409" s="15"/>
      <c r="F409" s="101"/>
      <c r="G409" s="192"/>
      <c r="H409" s="656"/>
      <c r="I409" s="657"/>
      <c r="J409" s="137"/>
      <c r="K409" s="657"/>
      <c r="L409" s="657"/>
      <c r="M409" s="137"/>
      <c r="N409" s="657"/>
      <c r="O409" s="657"/>
      <c r="P409" s="657"/>
      <c r="Q409" s="659"/>
    </row>
    <row r="410" spans="1:17" ht="12.75" customHeight="1">
      <c r="A410" s="169"/>
      <c r="B410" s="23"/>
      <c r="C410" s="27"/>
      <c r="D410" s="173"/>
      <c r="E410" s="22"/>
      <c r="F410" s="104"/>
      <c r="G410" s="193"/>
      <c r="H410" s="635"/>
      <c r="I410" s="634"/>
      <c r="J410" s="634"/>
      <c r="K410" s="634"/>
      <c r="L410" s="634"/>
      <c r="M410" s="634"/>
      <c r="N410" s="634"/>
      <c r="O410" s="634"/>
      <c r="P410" s="634"/>
      <c r="Q410" s="660"/>
    </row>
    <row r="411" spans="1:17" ht="12.75" customHeight="1">
      <c r="A411" s="167"/>
      <c r="B411" s="190"/>
      <c r="C411" s="16"/>
      <c r="D411" s="172"/>
      <c r="E411" s="15"/>
      <c r="F411" s="101"/>
      <c r="G411" s="192"/>
      <c r="H411" s="656"/>
      <c r="I411" s="657"/>
      <c r="J411" s="137"/>
      <c r="K411" s="657"/>
      <c r="L411" s="657"/>
      <c r="M411" s="137"/>
      <c r="N411" s="657"/>
      <c r="O411" s="657"/>
      <c r="P411" s="657"/>
      <c r="Q411" s="659"/>
    </row>
    <row r="412" spans="1:17" ht="12.75" customHeight="1">
      <c r="A412" s="169"/>
      <c r="B412" s="22"/>
      <c r="C412" s="27"/>
      <c r="D412" s="170"/>
      <c r="E412" s="25"/>
      <c r="F412" s="104"/>
      <c r="G412" s="171"/>
      <c r="H412" s="635"/>
      <c r="I412" s="634"/>
      <c r="J412" s="634"/>
      <c r="K412" s="634"/>
      <c r="L412" s="634"/>
      <c r="M412" s="634"/>
      <c r="N412" s="634"/>
      <c r="O412" s="634"/>
      <c r="P412" s="634"/>
      <c r="Q412" s="660"/>
    </row>
    <row r="413" spans="1:17" ht="12.75" customHeight="1">
      <c r="A413" s="167"/>
      <c r="B413" s="190"/>
      <c r="C413" s="16"/>
      <c r="D413" s="172"/>
      <c r="E413" s="15"/>
      <c r="F413" s="101"/>
      <c r="G413" s="192"/>
      <c r="H413" s="656"/>
      <c r="I413" s="657"/>
      <c r="J413" s="137"/>
      <c r="K413" s="657"/>
      <c r="L413" s="657"/>
      <c r="M413" s="137"/>
      <c r="N413" s="657"/>
      <c r="O413" s="657"/>
      <c r="P413" s="657"/>
      <c r="Q413" s="659"/>
    </row>
    <row r="414" spans="1:17" ht="12.75" customHeight="1">
      <c r="A414" s="169"/>
      <c r="B414" s="22"/>
      <c r="C414" s="27"/>
      <c r="D414" s="170"/>
      <c r="E414" s="22"/>
      <c r="F414" s="104"/>
      <c r="G414" s="171"/>
      <c r="H414" s="635"/>
      <c r="I414" s="634"/>
      <c r="J414" s="634"/>
      <c r="K414" s="634"/>
      <c r="L414" s="634"/>
      <c r="M414" s="634"/>
      <c r="N414" s="634"/>
      <c r="O414" s="634"/>
      <c r="P414" s="634"/>
      <c r="Q414" s="660"/>
    </row>
    <row r="415" spans="1:17" ht="12.75" customHeight="1">
      <c r="A415" s="176"/>
      <c r="B415" s="190"/>
      <c r="C415" s="16"/>
      <c r="D415" s="172"/>
      <c r="E415" s="15"/>
      <c r="F415" s="101"/>
      <c r="G415" s="192"/>
      <c r="H415" s="656"/>
      <c r="I415" s="657"/>
      <c r="J415" s="137"/>
      <c r="K415" s="657"/>
      <c r="L415" s="657"/>
      <c r="M415" s="137"/>
      <c r="N415" s="657"/>
      <c r="O415" s="657"/>
      <c r="P415" s="657"/>
      <c r="Q415" s="659"/>
    </row>
    <row r="416" spans="1:17" ht="12.75" customHeight="1">
      <c r="A416" s="169"/>
      <c r="B416" s="23"/>
      <c r="C416" s="27"/>
      <c r="D416" s="170"/>
      <c r="E416" s="25"/>
      <c r="F416" s="104"/>
      <c r="G416" s="193"/>
      <c r="H416" s="635"/>
      <c r="I416" s="634"/>
      <c r="J416" s="634"/>
      <c r="K416" s="634"/>
      <c r="L416" s="634"/>
      <c r="M416" s="634"/>
      <c r="N416" s="634"/>
      <c r="O416" s="634"/>
      <c r="P416" s="634"/>
      <c r="Q416" s="660"/>
    </row>
    <row r="417" spans="1:17" ht="12.75" customHeight="1">
      <c r="A417" s="176"/>
      <c r="B417" s="190"/>
      <c r="C417" s="16"/>
      <c r="D417" s="172"/>
      <c r="E417" s="15"/>
      <c r="F417" s="101"/>
      <c r="G417" s="192"/>
      <c r="H417" s="656"/>
      <c r="I417" s="657"/>
      <c r="J417" s="137"/>
      <c r="K417" s="657"/>
      <c r="L417" s="657"/>
      <c r="M417" s="137"/>
      <c r="N417" s="657"/>
      <c r="O417" s="657"/>
      <c r="P417" s="657"/>
      <c r="Q417" s="659"/>
    </row>
    <row r="418" spans="1:17" ht="12.75" customHeight="1">
      <c r="A418" s="169"/>
      <c r="B418" s="22"/>
      <c r="C418" s="27"/>
      <c r="D418" s="170"/>
      <c r="E418" s="22"/>
      <c r="F418" s="104"/>
      <c r="G418" s="193"/>
      <c r="H418" s="635"/>
      <c r="I418" s="634"/>
      <c r="J418" s="634"/>
      <c r="K418" s="634"/>
      <c r="L418" s="634"/>
      <c r="M418" s="634"/>
      <c r="N418" s="634"/>
      <c r="O418" s="634"/>
      <c r="P418" s="634"/>
      <c r="Q418" s="660"/>
    </row>
    <row r="419" spans="1:17" ht="12.75" customHeight="1">
      <c r="A419" s="176"/>
      <c r="B419" s="16"/>
      <c r="C419" s="16"/>
      <c r="D419" s="172"/>
      <c r="E419" s="15"/>
      <c r="F419" s="101"/>
      <c r="G419" s="192"/>
      <c r="H419" s="656"/>
      <c r="I419" s="657"/>
      <c r="J419" s="137"/>
      <c r="K419" s="657"/>
      <c r="L419" s="657"/>
      <c r="M419" s="137"/>
      <c r="N419" s="657"/>
      <c r="O419" s="657"/>
      <c r="P419" s="657"/>
      <c r="Q419" s="659"/>
    </row>
    <row r="420" spans="1:17" ht="12.75" customHeight="1">
      <c r="A420" s="169"/>
      <c r="B420" s="22"/>
      <c r="C420" s="27"/>
      <c r="D420" s="170"/>
      <c r="E420" s="22"/>
      <c r="F420" s="104"/>
      <c r="G420" s="193"/>
      <c r="H420" s="635"/>
      <c r="I420" s="634"/>
      <c r="J420" s="634"/>
      <c r="K420" s="634"/>
      <c r="L420" s="634"/>
      <c r="M420" s="634"/>
      <c r="N420" s="634"/>
      <c r="O420" s="634"/>
      <c r="P420" s="634"/>
      <c r="Q420" s="660"/>
    </row>
    <row r="421" spans="1:17" ht="12.75" customHeight="1">
      <c r="A421" s="176"/>
      <c r="B421" s="190"/>
      <c r="C421" s="16"/>
      <c r="D421" s="172"/>
      <c r="E421" s="15"/>
      <c r="F421" s="101"/>
      <c r="G421" s="192"/>
      <c r="H421" s="656"/>
      <c r="I421" s="657"/>
      <c r="J421" s="137"/>
      <c r="K421" s="657"/>
      <c r="L421" s="657"/>
      <c r="M421" s="137"/>
      <c r="N421" s="657"/>
      <c r="O421" s="657"/>
      <c r="P421" s="657"/>
      <c r="Q421" s="659"/>
    </row>
    <row r="422" spans="1:17" ht="12.75" customHeight="1">
      <c r="A422" s="169"/>
      <c r="B422" s="22"/>
      <c r="C422" s="27"/>
      <c r="D422" s="173"/>
      <c r="E422" s="22"/>
      <c r="F422" s="104"/>
      <c r="G422" s="193"/>
      <c r="H422" s="635"/>
      <c r="I422" s="634"/>
      <c r="J422" s="634"/>
      <c r="K422" s="634"/>
      <c r="L422" s="634"/>
      <c r="M422" s="634"/>
      <c r="N422" s="634"/>
      <c r="O422" s="634"/>
      <c r="P422" s="634"/>
      <c r="Q422" s="660"/>
    </row>
    <row r="423" spans="1:17" ht="12.75" customHeight="1">
      <c r="A423" s="176"/>
      <c r="B423" s="16"/>
      <c r="C423" s="16"/>
      <c r="D423" s="172"/>
      <c r="E423" s="15"/>
      <c r="F423" s="101"/>
      <c r="G423" s="192"/>
      <c r="H423" s="656"/>
      <c r="I423" s="657"/>
      <c r="J423" s="137"/>
      <c r="K423" s="657"/>
      <c r="L423" s="657"/>
      <c r="M423" s="137"/>
      <c r="N423" s="657"/>
      <c r="O423" s="657"/>
      <c r="P423" s="657"/>
      <c r="Q423" s="659"/>
    </row>
    <row r="424" spans="1:17" ht="12.75" customHeight="1">
      <c r="A424" s="169"/>
      <c r="B424" s="22"/>
      <c r="C424" s="23"/>
      <c r="D424" s="173"/>
      <c r="E424" s="22"/>
      <c r="F424" s="104"/>
      <c r="G424" s="171"/>
      <c r="H424" s="635"/>
      <c r="I424" s="634"/>
      <c r="J424" s="634"/>
      <c r="K424" s="634"/>
      <c r="L424" s="634"/>
      <c r="M424" s="634"/>
      <c r="N424" s="634"/>
      <c r="O424" s="634"/>
      <c r="P424" s="634"/>
      <c r="Q424" s="660"/>
    </row>
    <row r="425" spans="1:17" ht="12.75" customHeight="1">
      <c r="A425" s="167"/>
      <c r="B425" s="16"/>
      <c r="C425" s="16"/>
      <c r="D425" s="172"/>
      <c r="E425" s="15"/>
      <c r="F425" s="101"/>
      <c r="G425" s="192"/>
      <c r="H425" s="656"/>
      <c r="I425" s="657"/>
      <c r="J425" s="137"/>
      <c r="K425" s="657"/>
      <c r="L425" s="657"/>
      <c r="M425" s="137"/>
      <c r="N425" s="657"/>
      <c r="O425" s="657"/>
      <c r="P425" s="657"/>
      <c r="Q425" s="659"/>
    </row>
    <row r="426" spans="1:17" ht="12.75" customHeight="1">
      <c r="A426" s="169"/>
      <c r="B426" s="22"/>
      <c r="C426" s="23"/>
      <c r="D426" s="173"/>
      <c r="E426" s="22"/>
      <c r="F426" s="104"/>
      <c r="G426" s="171"/>
      <c r="H426" s="635"/>
      <c r="I426" s="634"/>
      <c r="J426" s="634"/>
      <c r="K426" s="634"/>
      <c r="L426" s="634"/>
      <c r="M426" s="634"/>
      <c r="N426" s="634"/>
      <c r="O426" s="634"/>
      <c r="P426" s="634"/>
      <c r="Q426" s="660"/>
    </row>
    <row r="427" spans="1:17" ht="12.75" customHeight="1">
      <c r="A427" s="167"/>
      <c r="B427" s="16"/>
      <c r="C427" s="16"/>
      <c r="D427" s="172"/>
      <c r="E427" s="15"/>
      <c r="F427" s="101"/>
      <c r="G427" s="192"/>
      <c r="H427" s="656"/>
      <c r="I427" s="657"/>
      <c r="J427" s="137"/>
      <c r="K427" s="657"/>
      <c r="L427" s="657"/>
      <c r="M427" s="137"/>
      <c r="N427" s="657"/>
      <c r="O427" s="657"/>
      <c r="P427" s="657"/>
      <c r="Q427" s="659"/>
    </row>
    <row r="428" spans="1:17" ht="12.75" customHeight="1">
      <c r="A428" s="169"/>
      <c r="B428" s="22"/>
      <c r="C428" s="23"/>
      <c r="D428" s="173"/>
      <c r="E428" s="22"/>
      <c r="F428" s="104"/>
      <c r="G428" s="171"/>
      <c r="H428" s="133"/>
      <c r="I428" s="134"/>
      <c r="J428" s="134"/>
      <c r="K428" s="634"/>
      <c r="L428" s="634"/>
      <c r="M428" s="634"/>
      <c r="N428" s="634"/>
      <c r="O428" s="634"/>
      <c r="P428" s="634"/>
      <c r="Q428" s="660"/>
    </row>
    <row r="429" spans="1:17" ht="12.75" customHeight="1">
      <c r="A429" s="167"/>
      <c r="B429" s="16"/>
      <c r="C429" s="16"/>
      <c r="D429" s="172"/>
      <c r="E429" s="15"/>
      <c r="F429" s="101"/>
      <c r="G429" s="101"/>
      <c r="H429" s="656"/>
      <c r="I429" s="657"/>
      <c r="J429" s="137"/>
      <c r="K429" s="657"/>
      <c r="L429" s="657"/>
      <c r="M429" s="137"/>
      <c r="N429" s="657"/>
      <c r="O429" s="657"/>
      <c r="P429" s="657"/>
      <c r="Q429" s="659"/>
    </row>
    <row r="430" spans="1:17" ht="12.75" customHeight="1">
      <c r="A430" s="169"/>
      <c r="B430" s="22"/>
      <c r="C430" s="23"/>
      <c r="D430" s="170"/>
      <c r="E430" s="22"/>
      <c r="F430" s="104"/>
      <c r="G430" s="171"/>
      <c r="H430" s="635"/>
      <c r="I430" s="634"/>
      <c r="J430" s="634"/>
      <c r="K430" s="634"/>
      <c r="L430" s="634"/>
      <c r="M430" s="634"/>
      <c r="N430" s="634"/>
      <c r="O430" s="634"/>
      <c r="P430" s="634"/>
      <c r="Q430" s="660"/>
    </row>
    <row r="431" spans="1:17" ht="12.75" customHeight="1">
      <c r="A431" s="167"/>
      <c r="B431" s="16"/>
      <c r="C431" s="16"/>
      <c r="D431" s="172"/>
      <c r="E431" s="15"/>
      <c r="F431" s="101"/>
      <c r="G431" s="101"/>
      <c r="H431" s="656"/>
      <c r="I431" s="657"/>
      <c r="J431" s="137"/>
      <c r="K431" s="657"/>
      <c r="L431" s="657"/>
      <c r="M431" s="137"/>
      <c r="N431" s="657"/>
      <c r="O431" s="657"/>
      <c r="P431" s="657"/>
      <c r="Q431" s="659"/>
    </row>
    <row r="432" spans="1:17" ht="12.75" customHeight="1">
      <c r="A432" s="169"/>
      <c r="B432" s="22"/>
      <c r="C432" s="23"/>
      <c r="D432" s="170"/>
      <c r="E432" s="22"/>
      <c r="F432" s="104"/>
      <c r="G432" s="171"/>
      <c r="H432" s="635"/>
      <c r="I432" s="634"/>
      <c r="J432" s="634"/>
      <c r="K432" s="634"/>
      <c r="L432" s="634"/>
      <c r="M432" s="634"/>
      <c r="N432" s="634"/>
      <c r="O432" s="634"/>
      <c r="P432" s="634"/>
      <c r="Q432" s="660"/>
    </row>
    <row r="433" spans="1:17" ht="12.75" customHeight="1">
      <c r="A433" s="167"/>
      <c r="B433" s="15"/>
      <c r="C433" s="16"/>
      <c r="D433" s="168"/>
      <c r="E433" s="15"/>
      <c r="F433" s="101"/>
      <c r="G433" s="101">
        <f>G405+G407+G409+G411</f>
        <v>0</v>
      </c>
      <c r="H433" s="656"/>
      <c r="I433" s="657"/>
      <c r="J433" s="137"/>
      <c r="K433" s="657"/>
      <c r="L433" s="657"/>
      <c r="M433" s="137"/>
      <c r="N433" s="657"/>
      <c r="O433" s="657"/>
      <c r="P433" s="657"/>
      <c r="Q433" s="659"/>
    </row>
    <row r="434" spans="1:17" ht="12.75" customHeight="1">
      <c r="A434" s="169"/>
      <c r="B434" s="22"/>
      <c r="C434" s="23"/>
      <c r="D434" s="170"/>
      <c r="E434" s="22"/>
      <c r="F434" s="104"/>
      <c r="G434" s="171"/>
      <c r="H434" s="635"/>
      <c r="I434" s="634"/>
      <c r="J434" s="634"/>
      <c r="K434" s="634"/>
      <c r="L434" s="634"/>
      <c r="M434" s="634"/>
      <c r="N434" s="634"/>
      <c r="O434" s="634"/>
      <c r="P434" s="634"/>
      <c r="Q434" s="660"/>
    </row>
    <row r="435" spans="1:17" ht="12.75" customHeight="1">
      <c r="A435" s="177"/>
      <c r="B435" s="18"/>
      <c r="C435" s="18"/>
      <c r="D435" s="197"/>
      <c r="E435" s="12"/>
      <c r="F435" s="179"/>
      <c r="G435" s="200"/>
      <c r="H435" s="668"/>
      <c r="I435" s="669"/>
      <c r="J435" s="163"/>
      <c r="K435" s="669"/>
      <c r="L435" s="669"/>
      <c r="M435" s="163"/>
      <c r="N435" s="669"/>
      <c r="O435" s="669"/>
      <c r="P435" s="669"/>
      <c r="Q435" s="670"/>
    </row>
    <row r="436" spans="1:17" ht="12.75" customHeight="1">
      <c r="A436" s="181"/>
      <c r="B436" s="22"/>
      <c r="C436" s="23"/>
      <c r="D436" s="170"/>
      <c r="E436" s="22"/>
      <c r="F436" s="104"/>
      <c r="G436" s="171"/>
      <c r="H436" s="635"/>
      <c r="I436" s="634"/>
      <c r="J436" s="634"/>
      <c r="K436" s="665"/>
      <c r="L436" s="665"/>
      <c r="M436" s="665"/>
      <c r="N436" s="665"/>
      <c r="O436" s="665"/>
      <c r="P436" s="665"/>
      <c r="Q436" s="666"/>
    </row>
    <row r="437" spans="1:17" ht="12.75" customHeight="1">
      <c r="A437" s="176"/>
      <c r="B437" s="16"/>
      <c r="C437" s="16"/>
      <c r="D437" s="172"/>
      <c r="E437" s="15"/>
      <c r="F437" s="101"/>
      <c r="G437" s="192"/>
      <c r="H437" s="656"/>
      <c r="I437" s="657"/>
      <c r="J437" s="137"/>
      <c r="K437" s="657"/>
      <c r="L437" s="657"/>
      <c r="M437" s="137"/>
      <c r="N437" s="657"/>
      <c r="O437" s="657"/>
      <c r="P437" s="657"/>
      <c r="Q437" s="659"/>
    </row>
    <row r="438" spans="1:17" ht="12.75" customHeight="1">
      <c r="A438" s="169"/>
      <c r="B438" s="22"/>
      <c r="C438" s="23"/>
      <c r="D438" s="170"/>
      <c r="E438" s="22"/>
      <c r="F438" s="104"/>
      <c r="G438" s="171"/>
      <c r="H438" s="635"/>
      <c r="I438" s="634"/>
      <c r="J438" s="634"/>
      <c r="K438" s="634"/>
      <c r="L438" s="634"/>
      <c r="M438" s="634"/>
      <c r="N438" s="634"/>
      <c r="O438" s="634"/>
      <c r="P438" s="634"/>
      <c r="Q438" s="660"/>
    </row>
    <row r="439" spans="1:17" ht="12.75" customHeight="1">
      <c r="A439" s="176" t="s">
        <v>208</v>
      </c>
      <c r="B439" s="190" t="s">
        <v>211</v>
      </c>
      <c r="C439" s="16"/>
      <c r="D439" s="172"/>
      <c r="E439" s="15"/>
      <c r="F439" s="101"/>
      <c r="G439" s="192"/>
      <c r="H439" s="656"/>
      <c r="I439" s="657"/>
      <c r="J439" s="137"/>
      <c r="K439" s="657"/>
      <c r="L439" s="657"/>
      <c r="M439" s="137"/>
      <c r="N439" s="657"/>
      <c r="O439" s="657"/>
      <c r="P439" s="657"/>
      <c r="Q439" s="659"/>
    </row>
    <row r="440" spans="1:17" ht="12.75" customHeight="1">
      <c r="A440" s="169"/>
      <c r="B440" s="25"/>
      <c r="C440" s="120"/>
      <c r="D440" s="173"/>
      <c r="E440" s="22"/>
      <c r="F440" s="171"/>
      <c r="G440" s="193"/>
      <c r="H440" s="635" t="s">
        <v>214</v>
      </c>
      <c r="I440" s="634"/>
      <c r="J440" s="634"/>
      <c r="K440" s="634"/>
      <c r="L440" s="634"/>
      <c r="M440" s="634"/>
      <c r="N440" s="634"/>
      <c r="O440" s="634"/>
      <c r="P440" s="634"/>
      <c r="Q440" s="660"/>
    </row>
    <row r="441" spans="1:17" ht="12.75" customHeight="1">
      <c r="A441" s="176"/>
      <c r="B441" s="190" t="s">
        <v>88</v>
      </c>
      <c r="C441" s="16" t="s">
        <v>251</v>
      </c>
      <c r="D441" s="172">
        <v>1</v>
      </c>
      <c r="E441" s="15" t="s">
        <v>28</v>
      </c>
      <c r="F441" s="101"/>
      <c r="G441" s="192">
        <v>100000</v>
      </c>
      <c r="H441" s="656"/>
      <c r="I441" s="657"/>
      <c r="J441" s="137"/>
      <c r="K441" s="657"/>
      <c r="L441" s="657"/>
      <c r="M441" s="137"/>
      <c r="N441" s="657"/>
      <c r="O441" s="657"/>
      <c r="P441" s="657"/>
      <c r="Q441" s="659"/>
    </row>
    <row r="442" spans="1:17" ht="12.75" customHeight="1">
      <c r="A442" s="169"/>
      <c r="B442" s="22"/>
      <c r="C442" s="27"/>
      <c r="D442" s="175"/>
      <c r="E442" s="25"/>
      <c r="F442" s="104"/>
      <c r="G442" s="193"/>
      <c r="H442" s="635"/>
      <c r="I442" s="634"/>
      <c r="J442" s="634"/>
      <c r="K442" s="634"/>
      <c r="L442" s="634"/>
      <c r="M442" s="634"/>
      <c r="N442" s="634"/>
      <c r="O442" s="634"/>
      <c r="P442" s="634"/>
      <c r="Q442" s="660"/>
    </row>
    <row r="443" spans="1:17" ht="12.75" customHeight="1">
      <c r="A443" s="176"/>
      <c r="B443" s="190"/>
      <c r="C443" s="16"/>
      <c r="D443" s="172"/>
      <c r="E443" s="15"/>
      <c r="F443" s="101"/>
      <c r="G443" s="192"/>
      <c r="H443" s="656"/>
      <c r="I443" s="657"/>
      <c r="J443" s="137"/>
      <c r="K443" s="657"/>
      <c r="L443" s="657"/>
      <c r="M443" s="137"/>
      <c r="N443" s="657"/>
      <c r="O443" s="657"/>
      <c r="P443" s="657"/>
      <c r="Q443" s="659"/>
    </row>
    <row r="444" spans="1:17" ht="12.75" customHeight="1">
      <c r="A444" s="169"/>
      <c r="B444" s="22"/>
      <c r="C444" s="27"/>
      <c r="D444" s="175"/>
      <c r="E444" s="25"/>
      <c r="F444" s="104"/>
      <c r="G444" s="193"/>
      <c r="H444" s="635"/>
      <c r="I444" s="634"/>
      <c r="J444" s="634"/>
      <c r="K444" s="634"/>
      <c r="L444" s="634"/>
      <c r="M444" s="634"/>
      <c r="N444" s="634"/>
      <c r="O444" s="634"/>
      <c r="P444" s="634"/>
      <c r="Q444" s="660"/>
    </row>
    <row r="445" spans="1:17" ht="12.75" customHeight="1">
      <c r="A445" s="176"/>
      <c r="B445" s="190"/>
      <c r="C445" s="16"/>
      <c r="D445" s="172"/>
      <c r="E445" s="15"/>
      <c r="F445" s="101"/>
      <c r="G445" s="192"/>
      <c r="H445" s="656"/>
      <c r="I445" s="657"/>
      <c r="J445" s="137"/>
      <c r="K445" s="657"/>
      <c r="L445" s="657"/>
      <c r="M445" s="137"/>
      <c r="N445" s="657"/>
      <c r="O445" s="657"/>
      <c r="P445" s="657"/>
      <c r="Q445" s="659"/>
    </row>
    <row r="446" spans="1:17" ht="12.75" customHeight="1">
      <c r="A446" s="169"/>
      <c r="B446" s="23"/>
      <c r="C446" s="27"/>
      <c r="D446" s="173"/>
      <c r="E446" s="22"/>
      <c r="F446" s="104"/>
      <c r="G446" s="193"/>
      <c r="H446" s="635"/>
      <c r="I446" s="634"/>
      <c r="J446" s="634"/>
      <c r="K446" s="634"/>
      <c r="L446" s="634"/>
      <c r="M446" s="634"/>
      <c r="N446" s="634"/>
      <c r="O446" s="634"/>
      <c r="P446" s="634"/>
      <c r="Q446" s="660"/>
    </row>
    <row r="447" spans="1:17" ht="12.75" customHeight="1">
      <c r="A447" s="167"/>
      <c r="B447" s="190"/>
      <c r="C447" s="16"/>
      <c r="D447" s="172"/>
      <c r="E447" s="15"/>
      <c r="F447" s="101"/>
      <c r="G447" s="192"/>
      <c r="H447" s="656"/>
      <c r="I447" s="657"/>
      <c r="J447" s="137"/>
      <c r="K447" s="657"/>
      <c r="L447" s="657"/>
      <c r="M447" s="137"/>
      <c r="N447" s="657"/>
      <c r="O447" s="657"/>
      <c r="P447" s="657"/>
      <c r="Q447" s="659"/>
    </row>
    <row r="448" spans="1:17" ht="12.75" customHeight="1">
      <c r="A448" s="169"/>
      <c r="B448" s="22"/>
      <c r="C448" s="27"/>
      <c r="D448" s="170"/>
      <c r="E448" s="25"/>
      <c r="F448" s="104"/>
      <c r="G448" s="171"/>
      <c r="H448" s="635"/>
      <c r="I448" s="634"/>
      <c r="J448" s="634"/>
      <c r="K448" s="634"/>
      <c r="L448" s="634"/>
      <c r="M448" s="634"/>
      <c r="N448" s="634"/>
      <c r="O448" s="634"/>
      <c r="P448" s="634"/>
      <c r="Q448" s="660"/>
    </row>
    <row r="449" spans="1:17" ht="12.75" customHeight="1">
      <c r="A449" s="167"/>
      <c r="B449" s="190"/>
      <c r="C449" s="16"/>
      <c r="D449" s="172"/>
      <c r="E449" s="15"/>
      <c r="F449" s="101"/>
      <c r="G449" s="192"/>
      <c r="H449" s="656"/>
      <c r="I449" s="657"/>
      <c r="J449" s="137"/>
      <c r="K449" s="657"/>
      <c r="L449" s="657"/>
      <c r="M449" s="137"/>
      <c r="N449" s="657"/>
      <c r="O449" s="657"/>
      <c r="P449" s="657"/>
      <c r="Q449" s="659"/>
    </row>
    <row r="450" spans="1:17" ht="12.75" customHeight="1">
      <c r="A450" s="169"/>
      <c r="B450" s="22"/>
      <c r="C450" s="27"/>
      <c r="D450" s="170"/>
      <c r="E450" s="22"/>
      <c r="F450" s="104"/>
      <c r="G450" s="171"/>
      <c r="H450" s="635"/>
      <c r="I450" s="634"/>
      <c r="J450" s="634"/>
      <c r="K450" s="634"/>
      <c r="L450" s="634"/>
      <c r="M450" s="634"/>
      <c r="N450" s="634"/>
      <c r="O450" s="634"/>
      <c r="P450" s="634"/>
      <c r="Q450" s="660"/>
    </row>
    <row r="451" spans="1:17" ht="12.75" customHeight="1">
      <c r="A451" s="176"/>
      <c r="B451" s="190"/>
      <c r="C451" s="16"/>
      <c r="D451" s="172"/>
      <c r="E451" s="15"/>
      <c r="F451" s="101"/>
      <c r="G451" s="192"/>
      <c r="H451" s="656"/>
      <c r="I451" s="657"/>
      <c r="J451" s="137"/>
      <c r="K451" s="657"/>
      <c r="L451" s="657"/>
      <c r="M451" s="137"/>
      <c r="N451" s="657"/>
      <c r="O451" s="657"/>
      <c r="P451" s="657"/>
      <c r="Q451" s="659"/>
    </row>
    <row r="452" spans="1:17" ht="12.75" customHeight="1">
      <c r="A452" s="169"/>
      <c r="B452" s="23"/>
      <c r="C452" s="27"/>
      <c r="D452" s="170"/>
      <c r="E452" s="25"/>
      <c r="F452" s="104"/>
      <c r="G452" s="193"/>
      <c r="H452" s="635"/>
      <c r="I452" s="634"/>
      <c r="J452" s="634"/>
      <c r="K452" s="634"/>
      <c r="L452" s="634"/>
      <c r="M452" s="634"/>
      <c r="N452" s="634"/>
      <c r="O452" s="634"/>
      <c r="P452" s="634"/>
      <c r="Q452" s="660"/>
    </row>
    <row r="453" spans="1:17" ht="12.75" customHeight="1">
      <c r="A453" s="176"/>
      <c r="B453" s="190"/>
      <c r="C453" s="16"/>
      <c r="D453" s="172"/>
      <c r="E453" s="15"/>
      <c r="F453" s="101"/>
      <c r="G453" s="192"/>
      <c r="H453" s="656"/>
      <c r="I453" s="657"/>
      <c r="J453" s="137"/>
      <c r="K453" s="657"/>
      <c r="L453" s="657"/>
      <c r="M453" s="137"/>
      <c r="N453" s="657"/>
      <c r="O453" s="657"/>
      <c r="P453" s="657"/>
      <c r="Q453" s="659"/>
    </row>
    <row r="454" spans="1:17" ht="12.75" customHeight="1">
      <c r="A454" s="169"/>
      <c r="B454" s="22"/>
      <c r="C454" s="27"/>
      <c r="D454" s="170"/>
      <c r="E454" s="22"/>
      <c r="F454" s="104"/>
      <c r="G454" s="193"/>
      <c r="H454" s="635"/>
      <c r="I454" s="634"/>
      <c r="J454" s="634"/>
      <c r="K454" s="634"/>
      <c r="L454" s="634"/>
      <c r="M454" s="634"/>
      <c r="N454" s="634"/>
      <c r="O454" s="634"/>
      <c r="P454" s="634"/>
      <c r="Q454" s="660"/>
    </row>
    <row r="455" spans="1:17" ht="12.75" customHeight="1">
      <c r="A455" s="176"/>
      <c r="B455" s="16"/>
      <c r="C455" s="16"/>
      <c r="D455" s="172"/>
      <c r="E455" s="15"/>
      <c r="F455" s="101"/>
      <c r="G455" s="192"/>
      <c r="H455" s="656"/>
      <c r="I455" s="657"/>
      <c r="J455" s="137"/>
      <c r="K455" s="657"/>
      <c r="L455" s="657"/>
      <c r="M455" s="137"/>
      <c r="N455" s="657"/>
      <c r="O455" s="657"/>
      <c r="P455" s="657"/>
      <c r="Q455" s="659"/>
    </row>
    <row r="456" spans="1:17" ht="12.75" customHeight="1">
      <c r="A456" s="169"/>
      <c r="B456" s="22"/>
      <c r="C456" s="27"/>
      <c r="D456" s="170"/>
      <c r="E456" s="22"/>
      <c r="F456" s="104"/>
      <c r="G456" s="193"/>
      <c r="H456" s="635"/>
      <c r="I456" s="634"/>
      <c r="J456" s="634"/>
      <c r="K456" s="634"/>
      <c r="L456" s="634"/>
      <c r="M456" s="634"/>
      <c r="N456" s="634"/>
      <c r="O456" s="634"/>
      <c r="P456" s="634"/>
      <c r="Q456" s="660"/>
    </row>
    <row r="457" spans="1:17" ht="12.75" customHeight="1">
      <c r="A457" s="176"/>
      <c r="B457" s="190"/>
      <c r="C457" s="16"/>
      <c r="D457" s="172"/>
      <c r="E457" s="15"/>
      <c r="F457" s="101"/>
      <c r="G457" s="192"/>
      <c r="H457" s="656"/>
      <c r="I457" s="657"/>
      <c r="J457" s="137"/>
      <c r="K457" s="657"/>
      <c r="L457" s="657"/>
      <c r="M457" s="137"/>
      <c r="N457" s="657"/>
      <c r="O457" s="657"/>
      <c r="P457" s="657"/>
      <c r="Q457" s="659"/>
    </row>
    <row r="458" spans="1:17" ht="12.75" customHeight="1">
      <c r="A458" s="169"/>
      <c r="B458" s="22"/>
      <c r="C458" s="27"/>
      <c r="D458" s="173"/>
      <c r="E458" s="22"/>
      <c r="F458" s="104"/>
      <c r="G458" s="193"/>
      <c r="H458" s="635"/>
      <c r="I458" s="634"/>
      <c r="J458" s="634"/>
      <c r="K458" s="634"/>
      <c r="L458" s="634"/>
      <c r="M458" s="634"/>
      <c r="N458" s="634"/>
      <c r="O458" s="634"/>
      <c r="P458" s="634"/>
      <c r="Q458" s="660"/>
    </row>
    <row r="459" spans="1:17" ht="12.75" customHeight="1">
      <c r="A459" s="176"/>
      <c r="B459" s="16"/>
      <c r="C459" s="16"/>
      <c r="D459" s="172"/>
      <c r="E459" s="15"/>
      <c r="F459" s="101"/>
      <c r="G459" s="192"/>
      <c r="H459" s="656"/>
      <c r="I459" s="657"/>
      <c r="J459" s="137"/>
      <c r="K459" s="657"/>
      <c r="L459" s="657"/>
      <c r="M459" s="137"/>
      <c r="N459" s="657"/>
      <c r="O459" s="657"/>
      <c r="P459" s="657"/>
      <c r="Q459" s="659"/>
    </row>
    <row r="460" spans="1:17" ht="12.75" customHeight="1">
      <c r="A460" s="169"/>
      <c r="B460" s="22"/>
      <c r="C460" s="23"/>
      <c r="D460" s="173"/>
      <c r="E460" s="22"/>
      <c r="F460" s="104"/>
      <c r="G460" s="171"/>
      <c r="H460" s="635"/>
      <c r="I460" s="634"/>
      <c r="J460" s="634"/>
      <c r="K460" s="634"/>
      <c r="L460" s="634"/>
      <c r="M460" s="634"/>
      <c r="N460" s="634"/>
      <c r="O460" s="634"/>
      <c r="P460" s="634"/>
      <c r="Q460" s="660"/>
    </row>
    <row r="461" spans="1:17" ht="12.75" customHeight="1">
      <c r="A461" s="167"/>
      <c r="B461" s="16"/>
      <c r="C461" s="16"/>
      <c r="D461" s="172"/>
      <c r="E461" s="15"/>
      <c r="F461" s="101"/>
      <c r="G461" s="192"/>
      <c r="H461" s="656"/>
      <c r="I461" s="657"/>
      <c r="J461" s="137"/>
      <c r="K461" s="657"/>
      <c r="L461" s="657"/>
      <c r="M461" s="137"/>
      <c r="N461" s="657"/>
      <c r="O461" s="657"/>
      <c r="P461" s="657"/>
      <c r="Q461" s="659"/>
    </row>
    <row r="462" spans="1:17" ht="12.75" customHeight="1">
      <c r="A462" s="169"/>
      <c r="B462" s="22"/>
      <c r="C462" s="23"/>
      <c r="D462" s="173"/>
      <c r="E462" s="22"/>
      <c r="F462" s="104"/>
      <c r="G462" s="171"/>
      <c r="H462" s="635"/>
      <c r="I462" s="634"/>
      <c r="J462" s="634"/>
      <c r="K462" s="634"/>
      <c r="L462" s="634"/>
      <c r="M462" s="634"/>
      <c r="N462" s="634"/>
      <c r="O462" s="634"/>
      <c r="P462" s="634"/>
      <c r="Q462" s="660"/>
    </row>
    <row r="463" spans="1:17" ht="12.75" customHeight="1">
      <c r="A463" s="167"/>
      <c r="B463" s="16"/>
      <c r="C463" s="16"/>
      <c r="D463" s="172"/>
      <c r="E463" s="15"/>
      <c r="F463" s="101"/>
      <c r="G463" s="192"/>
      <c r="H463" s="656"/>
      <c r="I463" s="657"/>
      <c r="J463" s="137"/>
      <c r="K463" s="657"/>
      <c r="L463" s="657"/>
      <c r="M463" s="137"/>
      <c r="N463" s="657"/>
      <c r="O463" s="657"/>
      <c r="P463" s="657"/>
      <c r="Q463" s="659"/>
    </row>
    <row r="464" spans="1:17" ht="12.75" customHeight="1">
      <c r="A464" s="169"/>
      <c r="B464" s="22"/>
      <c r="C464" s="23"/>
      <c r="D464" s="173"/>
      <c r="E464" s="22"/>
      <c r="F464" s="104"/>
      <c r="G464" s="171"/>
      <c r="H464" s="133"/>
      <c r="I464" s="134"/>
      <c r="J464" s="134"/>
      <c r="K464" s="634"/>
      <c r="L464" s="634"/>
      <c r="M464" s="634"/>
      <c r="N464" s="634"/>
      <c r="O464" s="634"/>
      <c r="P464" s="634"/>
      <c r="Q464" s="660"/>
    </row>
    <row r="465" spans="1:17" ht="12.75" customHeight="1">
      <c r="A465" s="167"/>
      <c r="B465" s="16"/>
      <c r="C465" s="16"/>
      <c r="D465" s="172"/>
      <c r="E465" s="15"/>
      <c r="F465" s="101"/>
      <c r="G465" s="101"/>
      <c r="H465" s="656"/>
      <c r="I465" s="657"/>
      <c r="J465" s="137"/>
      <c r="K465" s="657"/>
      <c r="L465" s="657"/>
      <c r="M465" s="137"/>
      <c r="N465" s="657"/>
      <c r="O465" s="657"/>
      <c r="P465" s="657"/>
      <c r="Q465" s="659"/>
    </row>
    <row r="466" spans="1:17" ht="12.75" customHeight="1">
      <c r="A466" s="169"/>
      <c r="B466" s="22"/>
      <c r="C466" s="23"/>
      <c r="D466" s="170"/>
      <c r="E466" s="22"/>
      <c r="F466" s="104"/>
      <c r="G466" s="171"/>
      <c r="H466" s="635"/>
      <c r="I466" s="634"/>
      <c r="J466" s="634"/>
      <c r="K466" s="634"/>
      <c r="L466" s="634"/>
      <c r="M466" s="634"/>
      <c r="N466" s="634"/>
      <c r="O466" s="634"/>
      <c r="P466" s="634"/>
      <c r="Q466" s="660"/>
    </row>
    <row r="467" spans="1:17" ht="12.75" customHeight="1">
      <c r="A467" s="167"/>
      <c r="B467" s="16"/>
      <c r="C467" s="16"/>
      <c r="D467" s="172"/>
      <c r="E467" s="15"/>
      <c r="F467" s="101"/>
      <c r="G467" s="101"/>
      <c r="H467" s="656"/>
      <c r="I467" s="657"/>
      <c r="J467" s="137"/>
      <c r="K467" s="657"/>
      <c r="L467" s="657"/>
      <c r="M467" s="137"/>
      <c r="N467" s="657"/>
      <c r="O467" s="657"/>
      <c r="P467" s="657"/>
      <c r="Q467" s="659"/>
    </row>
    <row r="468" spans="1:17" ht="12.75" customHeight="1">
      <c r="A468" s="169"/>
      <c r="B468" s="22"/>
      <c r="C468" s="23"/>
      <c r="D468" s="170"/>
      <c r="E468" s="22"/>
      <c r="F468" s="104"/>
      <c r="G468" s="171"/>
      <c r="H468" s="635"/>
      <c r="I468" s="634"/>
      <c r="J468" s="634"/>
      <c r="K468" s="634"/>
      <c r="L468" s="634"/>
      <c r="M468" s="634"/>
      <c r="N468" s="634"/>
      <c r="O468" s="634"/>
      <c r="P468" s="634"/>
      <c r="Q468" s="660"/>
    </row>
    <row r="469" spans="1:17" ht="12.75" customHeight="1">
      <c r="A469" s="167"/>
      <c r="B469" s="15" t="s">
        <v>250</v>
      </c>
      <c r="C469" s="16"/>
      <c r="D469" s="168"/>
      <c r="E469" s="15"/>
      <c r="F469" s="101"/>
      <c r="G469" s="101">
        <f>G441+G443+G445+G447</f>
        <v>100000</v>
      </c>
      <c r="H469" s="656"/>
      <c r="I469" s="657"/>
      <c r="J469" s="137"/>
      <c r="K469" s="657"/>
      <c r="L469" s="657"/>
      <c r="M469" s="137"/>
      <c r="N469" s="657"/>
      <c r="O469" s="657"/>
      <c r="P469" s="657"/>
      <c r="Q469" s="659"/>
    </row>
    <row r="470" spans="1:17" ht="12.75" customHeight="1">
      <c r="A470" s="169"/>
      <c r="B470" s="22"/>
      <c r="C470" s="23"/>
      <c r="D470" s="170"/>
      <c r="E470" s="22"/>
      <c r="F470" s="104"/>
      <c r="G470" s="171"/>
      <c r="H470" s="635"/>
      <c r="I470" s="634"/>
      <c r="J470" s="634"/>
      <c r="K470" s="634"/>
      <c r="L470" s="634"/>
      <c r="M470" s="634"/>
      <c r="N470" s="634"/>
      <c r="O470" s="634"/>
      <c r="P470" s="634"/>
      <c r="Q470" s="660"/>
    </row>
    <row r="471" spans="1:17" ht="12.75" customHeight="1">
      <c r="A471" s="177"/>
      <c r="B471" s="18"/>
      <c r="C471" s="18"/>
      <c r="D471" s="197"/>
      <c r="E471" s="12"/>
      <c r="F471" s="179"/>
      <c r="G471" s="200"/>
      <c r="H471" s="668"/>
      <c r="I471" s="669"/>
      <c r="J471" s="163"/>
      <c r="K471" s="669"/>
      <c r="L471" s="669"/>
      <c r="M471" s="163"/>
      <c r="N471" s="669"/>
      <c r="O471" s="669"/>
      <c r="P471" s="669"/>
      <c r="Q471" s="670"/>
    </row>
  </sheetData>
  <protectedRanges>
    <protectedRange sqref="R1:R147" name="範囲1_1"/>
    <protectedRange sqref="A1:Q9 A10:A11 H10:Q11 A149:B149 H160:J160 H172:J172 H162:Q171 B150:Q159 G161 G163:G169 G171 G173 D161:E161 D165:E165 D167:E167 D169:E169 D171:E171 D173:E173 D175:E175 D179 H174:J174 H176:J176 H186:J186 H190:J190 H188:J188 H194:J194 H198:J198 H196:J196 H202:J202 H206:J206 H204:J204 H210:J210 H214:J214 H212:J212 H222:J222 H230:J230 H234:J234 H232:J232 H238:J238 H242:J242 H240:J240 H246:J246 H250:J250 H248:J248 H220:J220 H224:J224 H226:J226 A12:Q147 H258:J258 H262:J262 H260:J260 H266:J266 H270:J270 H268:J268 H274:J274 H278:J278 H276:J276 H282:J282 H286:J286 H284:J284 D259:E263 D265:E265 B289:G289 H294:J294 H296:J296 H322:J322 D295:E299 B325:G325 H298:J298 H304:J304 H302:J302 H300:J300 H306:J306 H308:J308 H310:J310 H316:J316 H314:J314 H312:J312 H318:J318 D301:E301 H330:J330 H332:J332 D331:E335 D361:F361 H334:J334 H340:J340 H338:J338 H336:J336 H342:J342 H344:J344 H346:J346 H352:J352 H350:J350 H348:J348 H354:J354 D337:E337 H368:J368 H394:J394 D368:E371 D397:G397 H370:J370 H376:J376 H374:J374 H372:J372 H378:J378 H380:J380 H382:J382 H388:J388 H386:J386 H384:J384 H390:J390 D373:E373 H356:J356 H362:J362 H360:J360 H358:J358 H364:J364 H366:J366 H430:J430 D433:G433 H416:J416 H418:J418 H424:J424 H422:J422 H420:J420 H426:J426 D409:E409 H400:J400 H402:J402 H404:J404 H412:J412 H410:J410 H408:J408 H406:J406 H414:J414 D404:E407 H466:J466 D469:G469 H452:J452 H454:J454 H460:J460 H458:J458 H456:J456 H462:J462 D445:E445 H436:J436 H438:J438 H440:J440 H448:J448 H446:J446 H444:J444 H442:J442 H450:J450 D440:E443" name="範囲1_1_2"/>
    <protectedRange sqref="F10:G11" name="範囲1_1_1_2"/>
    <protectedRange sqref="B10:E11" name="範囲1_1_1_1_2"/>
  </protectedRanges>
  <mergeCells count="1707">
    <mergeCell ref="H470:J470"/>
    <mergeCell ref="K470:M470"/>
    <mergeCell ref="N470:O470"/>
    <mergeCell ref="P470:Q470"/>
    <mergeCell ref="H471:I471"/>
    <mergeCell ref="K471:L471"/>
    <mergeCell ref="N471:O471"/>
    <mergeCell ref="P471:Q471"/>
    <mergeCell ref="H468:J468"/>
    <mergeCell ref="K468:M468"/>
    <mergeCell ref="N468:O468"/>
    <mergeCell ref="P468:Q468"/>
    <mergeCell ref="H469:I469"/>
    <mergeCell ref="K469:L469"/>
    <mergeCell ref="N469:O469"/>
    <mergeCell ref="P469:Q469"/>
    <mergeCell ref="H466:J466"/>
    <mergeCell ref="K466:M466"/>
    <mergeCell ref="N466:O466"/>
    <mergeCell ref="P466:Q466"/>
    <mergeCell ref="H467:I467"/>
    <mergeCell ref="K467:L467"/>
    <mergeCell ref="N467:O467"/>
    <mergeCell ref="P467:Q467"/>
    <mergeCell ref="K464:M464"/>
    <mergeCell ref="N464:O464"/>
    <mergeCell ref="P464:Q464"/>
    <mergeCell ref="H465:I465"/>
    <mergeCell ref="K465:L465"/>
    <mergeCell ref="N465:O465"/>
    <mergeCell ref="P465:Q465"/>
    <mergeCell ref="H462:J462"/>
    <mergeCell ref="K462:M462"/>
    <mergeCell ref="N462:O462"/>
    <mergeCell ref="P462:Q462"/>
    <mergeCell ref="H463:I463"/>
    <mergeCell ref="K463:L463"/>
    <mergeCell ref="N463:O463"/>
    <mergeCell ref="P463:Q463"/>
    <mergeCell ref="H460:J460"/>
    <mergeCell ref="K460:M460"/>
    <mergeCell ref="N460:O460"/>
    <mergeCell ref="P460:Q460"/>
    <mergeCell ref="H461:I461"/>
    <mergeCell ref="K461:L461"/>
    <mergeCell ref="N461:O461"/>
    <mergeCell ref="P461:Q461"/>
    <mergeCell ref="H458:J458"/>
    <mergeCell ref="K458:M458"/>
    <mergeCell ref="N458:O458"/>
    <mergeCell ref="P458:Q458"/>
    <mergeCell ref="H459:I459"/>
    <mergeCell ref="K459:L459"/>
    <mergeCell ref="N459:O459"/>
    <mergeCell ref="P459:Q459"/>
    <mergeCell ref="H456:J456"/>
    <mergeCell ref="K456:M456"/>
    <mergeCell ref="N456:O456"/>
    <mergeCell ref="P456:Q456"/>
    <mergeCell ref="H457:I457"/>
    <mergeCell ref="K457:L457"/>
    <mergeCell ref="N457:O457"/>
    <mergeCell ref="P457:Q457"/>
    <mergeCell ref="H454:J454"/>
    <mergeCell ref="K454:M454"/>
    <mergeCell ref="N454:O454"/>
    <mergeCell ref="P454:Q454"/>
    <mergeCell ref="H455:I455"/>
    <mergeCell ref="K455:L455"/>
    <mergeCell ref="N455:O455"/>
    <mergeCell ref="P455:Q455"/>
    <mergeCell ref="H452:J452"/>
    <mergeCell ref="K452:M452"/>
    <mergeCell ref="N452:O452"/>
    <mergeCell ref="P452:Q452"/>
    <mergeCell ref="H453:I453"/>
    <mergeCell ref="K453:L453"/>
    <mergeCell ref="N453:O453"/>
    <mergeCell ref="P453:Q453"/>
    <mergeCell ref="H450:J450"/>
    <mergeCell ref="K450:M450"/>
    <mergeCell ref="N450:O450"/>
    <mergeCell ref="P450:Q450"/>
    <mergeCell ref="H451:I451"/>
    <mergeCell ref="K451:L451"/>
    <mergeCell ref="N451:O451"/>
    <mergeCell ref="P451:Q451"/>
    <mergeCell ref="H448:J448"/>
    <mergeCell ref="K448:M448"/>
    <mergeCell ref="N448:O448"/>
    <mergeCell ref="P448:Q448"/>
    <mergeCell ref="H449:I449"/>
    <mergeCell ref="K449:L449"/>
    <mergeCell ref="N449:O449"/>
    <mergeCell ref="P449:Q449"/>
    <mergeCell ref="H446:J446"/>
    <mergeCell ref="K446:M446"/>
    <mergeCell ref="N446:O446"/>
    <mergeCell ref="P446:Q446"/>
    <mergeCell ref="H447:I447"/>
    <mergeCell ref="K447:L447"/>
    <mergeCell ref="N447:O447"/>
    <mergeCell ref="P447:Q447"/>
    <mergeCell ref="H444:J444"/>
    <mergeCell ref="K444:M444"/>
    <mergeCell ref="N444:O444"/>
    <mergeCell ref="P444:Q444"/>
    <mergeCell ref="H445:I445"/>
    <mergeCell ref="K445:L445"/>
    <mergeCell ref="N445:O445"/>
    <mergeCell ref="P445:Q445"/>
    <mergeCell ref="H442:J442"/>
    <mergeCell ref="K442:M442"/>
    <mergeCell ref="N442:O442"/>
    <mergeCell ref="P442:Q442"/>
    <mergeCell ref="H443:I443"/>
    <mergeCell ref="K443:L443"/>
    <mergeCell ref="N443:O443"/>
    <mergeCell ref="P443:Q443"/>
    <mergeCell ref="H440:J440"/>
    <mergeCell ref="K440:M440"/>
    <mergeCell ref="N440:O440"/>
    <mergeCell ref="P440:Q440"/>
    <mergeCell ref="H441:I441"/>
    <mergeCell ref="K441:L441"/>
    <mergeCell ref="N441:O441"/>
    <mergeCell ref="P441:Q441"/>
    <mergeCell ref="H438:J438"/>
    <mergeCell ref="K438:M438"/>
    <mergeCell ref="N438:O438"/>
    <mergeCell ref="P438:Q438"/>
    <mergeCell ref="H439:I439"/>
    <mergeCell ref="K439:L439"/>
    <mergeCell ref="N439:O439"/>
    <mergeCell ref="P439:Q439"/>
    <mergeCell ref="H436:J436"/>
    <mergeCell ref="K436:M436"/>
    <mergeCell ref="N436:O436"/>
    <mergeCell ref="P436:Q436"/>
    <mergeCell ref="H437:I437"/>
    <mergeCell ref="K437:L437"/>
    <mergeCell ref="N437:O437"/>
    <mergeCell ref="P437:Q437"/>
    <mergeCell ref="H434:J434"/>
    <mergeCell ref="K434:M434"/>
    <mergeCell ref="N434:O434"/>
    <mergeCell ref="P434:Q434"/>
    <mergeCell ref="H435:I435"/>
    <mergeCell ref="K435:L435"/>
    <mergeCell ref="N435:O435"/>
    <mergeCell ref="P435:Q435"/>
    <mergeCell ref="H432:J432"/>
    <mergeCell ref="K432:M432"/>
    <mergeCell ref="N432:O432"/>
    <mergeCell ref="P432:Q432"/>
    <mergeCell ref="H433:I433"/>
    <mergeCell ref="K433:L433"/>
    <mergeCell ref="N433:O433"/>
    <mergeCell ref="P433:Q433"/>
    <mergeCell ref="H430:J430"/>
    <mergeCell ref="K430:M430"/>
    <mergeCell ref="N430:O430"/>
    <mergeCell ref="P430:Q430"/>
    <mergeCell ref="H431:I431"/>
    <mergeCell ref="K431:L431"/>
    <mergeCell ref="N431:O431"/>
    <mergeCell ref="P431:Q431"/>
    <mergeCell ref="K428:M428"/>
    <mergeCell ref="N428:O428"/>
    <mergeCell ref="P428:Q428"/>
    <mergeCell ref="H429:I429"/>
    <mergeCell ref="K429:L429"/>
    <mergeCell ref="N429:O429"/>
    <mergeCell ref="P429:Q429"/>
    <mergeCell ref="H426:J426"/>
    <mergeCell ref="K426:M426"/>
    <mergeCell ref="N426:O426"/>
    <mergeCell ref="P426:Q426"/>
    <mergeCell ref="H427:I427"/>
    <mergeCell ref="K427:L427"/>
    <mergeCell ref="N427:O427"/>
    <mergeCell ref="P427:Q427"/>
    <mergeCell ref="H424:J424"/>
    <mergeCell ref="K424:M424"/>
    <mergeCell ref="N424:O424"/>
    <mergeCell ref="P424:Q424"/>
    <mergeCell ref="H425:I425"/>
    <mergeCell ref="K425:L425"/>
    <mergeCell ref="N425:O425"/>
    <mergeCell ref="P425:Q425"/>
    <mergeCell ref="H422:J422"/>
    <mergeCell ref="K422:M422"/>
    <mergeCell ref="N422:O422"/>
    <mergeCell ref="P422:Q422"/>
    <mergeCell ref="H423:I423"/>
    <mergeCell ref="K423:L423"/>
    <mergeCell ref="N423:O423"/>
    <mergeCell ref="P423:Q423"/>
    <mergeCell ref="H420:J420"/>
    <mergeCell ref="K420:M420"/>
    <mergeCell ref="N420:O420"/>
    <mergeCell ref="P420:Q420"/>
    <mergeCell ref="H421:I421"/>
    <mergeCell ref="K421:L421"/>
    <mergeCell ref="N421:O421"/>
    <mergeCell ref="P421:Q421"/>
    <mergeCell ref="H418:J418"/>
    <mergeCell ref="K418:M418"/>
    <mergeCell ref="N418:O418"/>
    <mergeCell ref="P418:Q418"/>
    <mergeCell ref="H419:I419"/>
    <mergeCell ref="K419:L419"/>
    <mergeCell ref="N419:O419"/>
    <mergeCell ref="P419:Q419"/>
    <mergeCell ref="H416:J416"/>
    <mergeCell ref="K416:M416"/>
    <mergeCell ref="N416:O416"/>
    <mergeCell ref="P416:Q416"/>
    <mergeCell ref="H417:I417"/>
    <mergeCell ref="K417:L417"/>
    <mergeCell ref="N417:O417"/>
    <mergeCell ref="P417:Q417"/>
    <mergeCell ref="H414:J414"/>
    <mergeCell ref="K414:M414"/>
    <mergeCell ref="N414:O414"/>
    <mergeCell ref="P414:Q414"/>
    <mergeCell ref="H415:I415"/>
    <mergeCell ref="K415:L415"/>
    <mergeCell ref="N415:O415"/>
    <mergeCell ref="P415:Q415"/>
    <mergeCell ref="H412:J412"/>
    <mergeCell ref="K412:M412"/>
    <mergeCell ref="N412:O412"/>
    <mergeCell ref="P412:Q412"/>
    <mergeCell ref="H413:I413"/>
    <mergeCell ref="K413:L413"/>
    <mergeCell ref="N413:O413"/>
    <mergeCell ref="P413:Q413"/>
    <mergeCell ref="H410:J410"/>
    <mergeCell ref="K410:M410"/>
    <mergeCell ref="N410:O410"/>
    <mergeCell ref="P410:Q410"/>
    <mergeCell ref="H411:I411"/>
    <mergeCell ref="K411:L411"/>
    <mergeCell ref="N411:O411"/>
    <mergeCell ref="P411:Q411"/>
    <mergeCell ref="H408:J408"/>
    <mergeCell ref="K408:M408"/>
    <mergeCell ref="N408:O408"/>
    <mergeCell ref="P408:Q408"/>
    <mergeCell ref="H409:I409"/>
    <mergeCell ref="K409:L409"/>
    <mergeCell ref="N409:O409"/>
    <mergeCell ref="P409:Q409"/>
    <mergeCell ref="H406:J406"/>
    <mergeCell ref="K406:M406"/>
    <mergeCell ref="N406:O406"/>
    <mergeCell ref="P406:Q406"/>
    <mergeCell ref="H407:I407"/>
    <mergeCell ref="K407:L407"/>
    <mergeCell ref="N407:O407"/>
    <mergeCell ref="P407:Q407"/>
    <mergeCell ref="H404:J404"/>
    <mergeCell ref="K404:M404"/>
    <mergeCell ref="N404:O404"/>
    <mergeCell ref="P404:Q404"/>
    <mergeCell ref="H405:I405"/>
    <mergeCell ref="K405:L405"/>
    <mergeCell ref="N405:O405"/>
    <mergeCell ref="P405:Q405"/>
    <mergeCell ref="H402:J402"/>
    <mergeCell ref="K402:M402"/>
    <mergeCell ref="N402:O402"/>
    <mergeCell ref="P402:Q402"/>
    <mergeCell ref="H403:I403"/>
    <mergeCell ref="K403:L403"/>
    <mergeCell ref="N403:O403"/>
    <mergeCell ref="P403:Q403"/>
    <mergeCell ref="H400:J400"/>
    <mergeCell ref="K400:M400"/>
    <mergeCell ref="N400:O400"/>
    <mergeCell ref="P400:Q400"/>
    <mergeCell ref="H401:I401"/>
    <mergeCell ref="K401:L401"/>
    <mergeCell ref="N401:O401"/>
    <mergeCell ref="P401:Q401"/>
    <mergeCell ref="H398:J398"/>
    <mergeCell ref="K398:M398"/>
    <mergeCell ref="N398:O398"/>
    <mergeCell ref="P398:Q398"/>
    <mergeCell ref="H399:I399"/>
    <mergeCell ref="K399:L399"/>
    <mergeCell ref="N399:O399"/>
    <mergeCell ref="P399:Q399"/>
    <mergeCell ref="H396:J396"/>
    <mergeCell ref="K396:M396"/>
    <mergeCell ref="N396:O396"/>
    <mergeCell ref="P396:Q396"/>
    <mergeCell ref="H397:I397"/>
    <mergeCell ref="K397:L397"/>
    <mergeCell ref="N397:O397"/>
    <mergeCell ref="P397:Q397"/>
    <mergeCell ref="H394:J394"/>
    <mergeCell ref="K394:M394"/>
    <mergeCell ref="N394:O394"/>
    <mergeCell ref="P394:Q394"/>
    <mergeCell ref="H395:I395"/>
    <mergeCell ref="K395:L395"/>
    <mergeCell ref="N395:O395"/>
    <mergeCell ref="P395:Q395"/>
    <mergeCell ref="K392:M392"/>
    <mergeCell ref="N392:O392"/>
    <mergeCell ref="P392:Q392"/>
    <mergeCell ref="H393:I393"/>
    <mergeCell ref="K393:L393"/>
    <mergeCell ref="N393:O393"/>
    <mergeCell ref="P393:Q393"/>
    <mergeCell ref="H390:J390"/>
    <mergeCell ref="K390:M390"/>
    <mergeCell ref="N390:O390"/>
    <mergeCell ref="P390:Q390"/>
    <mergeCell ref="H391:I391"/>
    <mergeCell ref="K391:L391"/>
    <mergeCell ref="N391:O391"/>
    <mergeCell ref="P391:Q391"/>
    <mergeCell ref="H388:J388"/>
    <mergeCell ref="K388:M388"/>
    <mergeCell ref="N388:O388"/>
    <mergeCell ref="P388:Q388"/>
    <mergeCell ref="H389:I389"/>
    <mergeCell ref="K389:L389"/>
    <mergeCell ref="N389:O389"/>
    <mergeCell ref="P389:Q389"/>
    <mergeCell ref="H386:J386"/>
    <mergeCell ref="K386:M386"/>
    <mergeCell ref="N386:O386"/>
    <mergeCell ref="P386:Q386"/>
    <mergeCell ref="H387:I387"/>
    <mergeCell ref="K387:L387"/>
    <mergeCell ref="N387:O387"/>
    <mergeCell ref="P387:Q387"/>
    <mergeCell ref="H384:J384"/>
    <mergeCell ref="K384:M384"/>
    <mergeCell ref="N384:O384"/>
    <mergeCell ref="P384:Q384"/>
    <mergeCell ref="H385:I385"/>
    <mergeCell ref="K385:L385"/>
    <mergeCell ref="N385:O385"/>
    <mergeCell ref="P385:Q385"/>
    <mergeCell ref="H382:J382"/>
    <mergeCell ref="K382:M382"/>
    <mergeCell ref="N382:O382"/>
    <mergeCell ref="P382:Q382"/>
    <mergeCell ref="H383:I383"/>
    <mergeCell ref="K383:L383"/>
    <mergeCell ref="N383:O383"/>
    <mergeCell ref="P383:Q383"/>
    <mergeCell ref="H380:J380"/>
    <mergeCell ref="K380:M380"/>
    <mergeCell ref="N380:O380"/>
    <mergeCell ref="P380:Q380"/>
    <mergeCell ref="H381:I381"/>
    <mergeCell ref="K381:L381"/>
    <mergeCell ref="N381:O381"/>
    <mergeCell ref="P381:Q381"/>
    <mergeCell ref="H378:J378"/>
    <mergeCell ref="K378:M378"/>
    <mergeCell ref="N378:O378"/>
    <mergeCell ref="P378:Q378"/>
    <mergeCell ref="H379:I379"/>
    <mergeCell ref="K379:L379"/>
    <mergeCell ref="N379:O379"/>
    <mergeCell ref="P379:Q379"/>
    <mergeCell ref="H376:J376"/>
    <mergeCell ref="K376:M376"/>
    <mergeCell ref="N376:O376"/>
    <mergeCell ref="P376:Q376"/>
    <mergeCell ref="H377:I377"/>
    <mergeCell ref="K377:L377"/>
    <mergeCell ref="N377:O377"/>
    <mergeCell ref="P377:Q377"/>
    <mergeCell ref="H374:J374"/>
    <mergeCell ref="K374:M374"/>
    <mergeCell ref="N374:O374"/>
    <mergeCell ref="P374:Q374"/>
    <mergeCell ref="H375:I375"/>
    <mergeCell ref="K375:L375"/>
    <mergeCell ref="N375:O375"/>
    <mergeCell ref="P375:Q375"/>
    <mergeCell ref="H372:J372"/>
    <mergeCell ref="K372:M372"/>
    <mergeCell ref="N372:O372"/>
    <mergeCell ref="P372:Q372"/>
    <mergeCell ref="H373:I373"/>
    <mergeCell ref="K373:L373"/>
    <mergeCell ref="N373:O373"/>
    <mergeCell ref="P373:Q373"/>
    <mergeCell ref="H370:J370"/>
    <mergeCell ref="K370:M370"/>
    <mergeCell ref="N370:O370"/>
    <mergeCell ref="P370:Q370"/>
    <mergeCell ref="H371:I371"/>
    <mergeCell ref="K371:L371"/>
    <mergeCell ref="N371:O371"/>
    <mergeCell ref="P371:Q371"/>
    <mergeCell ref="H368:J368"/>
    <mergeCell ref="K368:M368"/>
    <mergeCell ref="N368:O368"/>
    <mergeCell ref="P368:Q368"/>
    <mergeCell ref="H369:I369"/>
    <mergeCell ref="K369:L369"/>
    <mergeCell ref="N369:O369"/>
    <mergeCell ref="P369:Q369"/>
    <mergeCell ref="H366:J366"/>
    <mergeCell ref="K366:M366"/>
    <mergeCell ref="N366:O366"/>
    <mergeCell ref="P366:Q366"/>
    <mergeCell ref="H367:I367"/>
    <mergeCell ref="K367:L367"/>
    <mergeCell ref="N367:O367"/>
    <mergeCell ref="P367:Q367"/>
    <mergeCell ref="H364:J364"/>
    <mergeCell ref="K364:M364"/>
    <mergeCell ref="N364:O364"/>
    <mergeCell ref="P364:Q364"/>
    <mergeCell ref="H365:I365"/>
    <mergeCell ref="K365:L365"/>
    <mergeCell ref="N365:O365"/>
    <mergeCell ref="P365:Q365"/>
    <mergeCell ref="H362:J362"/>
    <mergeCell ref="K362:M362"/>
    <mergeCell ref="N362:O362"/>
    <mergeCell ref="P362:Q362"/>
    <mergeCell ref="H363:I363"/>
    <mergeCell ref="K363:L363"/>
    <mergeCell ref="N363:O363"/>
    <mergeCell ref="P363:Q363"/>
    <mergeCell ref="H360:J360"/>
    <mergeCell ref="K360:M360"/>
    <mergeCell ref="N360:O360"/>
    <mergeCell ref="P360:Q360"/>
    <mergeCell ref="H361:I361"/>
    <mergeCell ref="K361:L361"/>
    <mergeCell ref="N361:O361"/>
    <mergeCell ref="P361:Q361"/>
    <mergeCell ref="H358:J358"/>
    <mergeCell ref="K358:M358"/>
    <mergeCell ref="N358:O358"/>
    <mergeCell ref="P358:Q358"/>
    <mergeCell ref="H359:I359"/>
    <mergeCell ref="K359:L359"/>
    <mergeCell ref="N359:O359"/>
    <mergeCell ref="P359:Q359"/>
    <mergeCell ref="H356:J356"/>
    <mergeCell ref="K356:M356"/>
    <mergeCell ref="N356:O356"/>
    <mergeCell ref="P356:Q356"/>
    <mergeCell ref="H357:I357"/>
    <mergeCell ref="K357:L357"/>
    <mergeCell ref="N357:O357"/>
    <mergeCell ref="P357:Q357"/>
    <mergeCell ref="H354:J354"/>
    <mergeCell ref="K354:M354"/>
    <mergeCell ref="N354:O354"/>
    <mergeCell ref="P354:Q354"/>
    <mergeCell ref="H355:I355"/>
    <mergeCell ref="K355:L355"/>
    <mergeCell ref="N355:O355"/>
    <mergeCell ref="P355:Q355"/>
    <mergeCell ref="H352:J352"/>
    <mergeCell ref="K352:M352"/>
    <mergeCell ref="N352:O352"/>
    <mergeCell ref="P352:Q352"/>
    <mergeCell ref="H353:I353"/>
    <mergeCell ref="K353:L353"/>
    <mergeCell ref="N353:O353"/>
    <mergeCell ref="P353:Q353"/>
    <mergeCell ref="H350:J350"/>
    <mergeCell ref="K350:M350"/>
    <mergeCell ref="N350:O350"/>
    <mergeCell ref="P350:Q350"/>
    <mergeCell ref="H351:I351"/>
    <mergeCell ref="K351:L351"/>
    <mergeCell ref="N351:O351"/>
    <mergeCell ref="P351:Q351"/>
    <mergeCell ref="H348:J348"/>
    <mergeCell ref="K348:M348"/>
    <mergeCell ref="N348:O348"/>
    <mergeCell ref="P348:Q348"/>
    <mergeCell ref="H349:I349"/>
    <mergeCell ref="K349:L349"/>
    <mergeCell ref="N349:O349"/>
    <mergeCell ref="P349:Q349"/>
    <mergeCell ref="H346:J346"/>
    <mergeCell ref="K346:M346"/>
    <mergeCell ref="N346:O346"/>
    <mergeCell ref="P346:Q346"/>
    <mergeCell ref="H347:I347"/>
    <mergeCell ref="K347:L347"/>
    <mergeCell ref="N347:O347"/>
    <mergeCell ref="P347:Q347"/>
    <mergeCell ref="H344:J344"/>
    <mergeCell ref="K344:M344"/>
    <mergeCell ref="N344:O344"/>
    <mergeCell ref="P344:Q344"/>
    <mergeCell ref="H345:I345"/>
    <mergeCell ref="K345:L345"/>
    <mergeCell ref="N345:O345"/>
    <mergeCell ref="P345:Q345"/>
    <mergeCell ref="H342:J342"/>
    <mergeCell ref="K342:M342"/>
    <mergeCell ref="N342:O342"/>
    <mergeCell ref="P342:Q342"/>
    <mergeCell ref="H343:I343"/>
    <mergeCell ref="K343:L343"/>
    <mergeCell ref="N343:O343"/>
    <mergeCell ref="P343:Q343"/>
    <mergeCell ref="H340:J340"/>
    <mergeCell ref="K340:M340"/>
    <mergeCell ref="N340:O340"/>
    <mergeCell ref="P340:Q340"/>
    <mergeCell ref="H341:I341"/>
    <mergeCell ref="K341:L341"/>
    <mergeCell ref="N341:O341"/>
    <mergeCell ref="P341:Q341"/>
    <mergeCell ref="H338:J338"/>
    <mergeCell ref="K338:M338"/>
    <mergeCell ref="N338:O338"/>
    <mergeCell ref="P338:Q338"/>
    <mergeCell ref="H339:I339"/>
    <mergeCell ref="K339:L339"/>
    <mergeCell ref="N339:O339"/>
    <mergeCell ref="P339:Q339"/>
    <mergeCell ref="H336:J336"/>
    <mergeCell ref="K336:M336"/>
    <mergeCell ref="N336:O336"/>
    <mergeCell ref="P336:Q336"/>
    <mergeCell ref="H337:I337"/>
    <mergeCell ref="K337:L337"/>
    <mergeCell ref="N337:O337"/>
    <mergeCell ref="P337:Q337"/>
    <mergeCell ref="H334:J334"/>
    <mergeCell ref="K334:M334"/>
    <mergeCell ref="N334:O334"/>
    <mergeCell ref="P334:Q334"/>
    <mergeCell ref="H335:I335"/>
    <mergeCell ref="K335:L335"/>
    <mergeCell ref="N335:O335"/>
    <mergeCell ref="P335:Q335"/>
    <mergeCell ref="H332:J332"/>
    <mergeCell ref="K332:M332"/>
    <mergeCell ref="N332:O332"/>
    <mergeCell ref="P332:Q332"/>
    <mergeCell ref="H333:I333"/>
    <mergeCell ref="K333:L333"/>
    <mergeCell ref="N333:O333"/>
    <mergeCell ref="P333:Q333"/>
    <mergeCell ref="H330:J330"/>
    <mergeCell ref="K330:M330"/>
    <mergeCell ref="N330:O330"/>
    <mergeCell ref="P330:Q330"/>
    <mergeCell ref="H331:I331"/>
    <mergeCell ref="K331:L331"/>
    <mergeCell ref="N331:O331"/>
    <mergeCell ref="P331:Q331"/>
    <mergeCell ref="H328:J328"/>
    <mergeCell ref="K328:M328"/>
    <mergeCell ref="N328:O328"/>
    <mergeCell ref="P328:Q328"/>
    <mergeCell ref="H329:I329"/>
    <mergeCell ref="K329:L329"/>
    <mergeCell ref="N329:O329"/>
    <mergeCell ref="P329:Q329"/>
    <mergeCell ref="H326:J326"/>
    <mergeCell ref="K326:M326"/>
    <mergeCell ref="N326:O326"/>
    <mergeCell ref="P326:Q326"/>
    <mergeCell ref="H327:I327"/>
    <mergeCell ref="K327:L327"/>
    <mergeCell ref="N327:O327"/>
    <mergeCell ref="P327:Q327"/>
    <mergeCell ref="H324:J324"/>
    <mergeCell ref="K324:M324"/>
    <mergeCell ref="N324:O324"/>
    <mergeCell ref="P324:Q324"/>
    <mergeCell ref="H325:I325"/>
    <mergeCell ref="K325:L325"/>
    <mergeCell ref="N325:O325"/>
    <mergeCell ref="P325:Q325"/>
    <mergeCell ref="H322:J322"/>
    <mergeCell ref="K322:M322"/>
    <mergeCell ref="N322:O322"/>
    <mergeCell ref="P322:Q322"/>
    <mergeCell ref="H323:I323"/>
    <mergeCell ref="K323:L323"/>
    <mergeCell ref="N323:O323"/>
    <mergeCell ref="P323:Q323"/>
    <mergeCell ref="K320:M320"/>
    <mergeCell ref="N320:O320"/>
    <mergeCell ref="P320:Q320"/>
    <mergeCell ref="H321:I321"/>
    <mergeCell ref="K321:L321"/>
    <mergeCell ref="N321:O321"/>
    <mergeCell ref="P321:Q321"/>
    <mergeCell ref="H318:J318"/>
    <mergeCell ref="K318:M318"/>
    <mergeCell ref="N318:O318"/>
    <mergeCell ref="P318:Q318"/>
    <mergeCell ref="H319:I319"/>
    <mergeCell ref="K319:L319"/>
    <mergeCell ref="N319:O319"/>
    <mergeCell ref="P319:Q319"/>
    <mergeCell ref="H316:J316"/>
    <mergeCell ref="K316:M316"/>
    <mergeCell ref="N316:O316"/>
    <mergeCell ref="P316:Q316"/>
    <mergeCell ref="H317:I317"/>
    <mergeCell ref="K317:L317"/>
    <mergeCell ref="N317:O317"/>
    <mergeCell ref="P317:Q317"/>
    <mergeCell ref="H314:J314"/>
    <mergeCell ref="K314:M314"/>
    <mergeCell ref="N314:O314"/>
    <mergeCell ref="P314:Q314"/>
    <mergeCell ref="H315:I315"/>
    <mergeCell ref="K315:L315"/>
    <mergeCell ref="N315:O315"/>
    <mergeCell ref="P315:Q315"/>
    <mergeCell ref="H312:J312"/>
    <mergeCell ref="K312:M312"/>
    <mergeCell ref="N312:O312"/>
    <mergeCell ref="P312:Q312"/>
    <mergeCell ref="H313:I313"/>
    <mergeCell ref="K313:L313"/>
    <mergeCell ref="N313:O313"/>
    <mergeCell ref="P313:Q313"/>
    <mergeCell ref="H310:J310"/>
    <mergeCell ref="K310:M310"/>
    <mergeCell ref="N310:O310"/>
    <mergeCell ref="P310:Q310"/>
    <mergeCell ref="H311:I311"/>
    <mergeCell ref="K311:L311"/>
    <mergeCell ref="N311:O311"/>
    <mergeCell ref="P311:Q311"/>
    <mergeCell ref="H308:J308"/>
    <mergeCell ref="K308:M308"/>
    <mergeCell ref="N308:O308"/>
    <mergeCell ref="P308:Q308"/>
    <mergeCell ref="H309:I309"/>
    <mergeCell ref="K309:L309"/>
    <mergeCell ref="N309:O309"/>
    <mergeCell ref="P309:Q309"/>
    <mergeCell ref="H306:J306"/>
    <mergeCell ref="K306:M306"/>
    <mergeCell ref="N306:O306"/>
    <mergeCell ref="P306:Q306"/>
    <mergeCell ref="H307:I307"/>
    <mergeCell ref="K307:L307"/>
    <mergeCell ref="N307:O307"/>
    <mergeCell ref="P307:Q307"/>
    <mergeCell ref="H304:J304"/>
    <mergeCell ref="K304:M304"/>
    <mergeCell ref="N304:O304"/>
    <mergeCell ref="P304:Q304"/>
    <mergeCell ref="H305:I305"/>
    <mergeCell ref="K305:L305"/>
    <mergeCell ref="N305:O305"/>
    <mergeCell ref="P305:Q305"/>
    <mergeCell ref="H302:J302"/>
    <mergeCell ref="K302:M302"/>
    <mergeCell ref="N302:O302"/>
    <mergeCell ref="P302:Q302"/>
    <mergeCell ref="H303:I303"/>
    <mergeCell ref="K303:L303"/>
    <mergeCell ref="N303:O303"/>
    <mergeCell ref="P303:Q303"/>
    <mergeCell ref="H300:J300"/>
    <mergeCell ref="K300:M300"/>
    <mergeCell ref="N300:O300"/>
    <mergeCell ref="P300:Q300"/>
    <mergeCell ref="H301:I301"/>
    <mergeCell ref="K301:L301"/>
    <mergeCell ref="N301:O301"/>
    <mergeCell ref="P301:Q301"/>
    <mergeCell ref="H298:J298"/>
    <mergeCell ref="K298:M298"/>
    <mergeCell ref="N298:O298"/>
    <mergeCell ref="P298:Q298"/>
    <mergeCell ref="H299:I299"/>
    <mergeCell ref="K299:L299"/>
    <mergeCell ref="N299:O299"/>
    <mergeCell ref="P299:Q299"/>
    <mergeCell ref="H296:J296"/>
    <mergeCell ref="K296:M296"/>
    <mergeCell ref="N296:O296"/>
    <mergeCell ref="P296:Q296"/>
    <mergeCell ref="H297:I297"/>
    <mergeCell ref="K297:L297"/>
    <mergeCell ref="N297:O297"/>
    <mergeCell ref="P297:Q297"/>
    <mergeCell ref="H294:J294"/>
    <mergeCell ref="K294:M294"/>
    <mergeCell ref="N294:O294"/>
    <mergeCell ref="P294:Q294"/>
    <mergeCell ref="H295:I295"/>
    <mergeCell ref="K295:L295"/>
    <mergeCell ref="N295:O295"/>
    <mergeCell ref="P295:Q295"/>
    <mergeCell ref="H292:J292"/>
    <mergeCell ref="K292:M292"/>
    <mergeCell ref="N292:O292"/>
    <mergeCell ref="P292:Q292"/>
    <mergeCell ref="H293:I293"/>
    <mergeCell ref="K293:L293"/>
    <mergeCell ref="N293:O293"/>
    <mergeCell ref="P293:Q293"/>
    <mergeCell ref="H290:J290"/>
    <mergeCell ref="K290:M290"/>
    <mergeCell ref="N290:O290"/>
    <mergeCell ref="P290:Q290"/>
    <mergeCell ref="H291:I291"/>
    <mergeCell ref="K291:L291"/>
    <mergeCell ref="N291:O291"/>
    <mergeCell ref="P291:Q291"/>
    <mergeCell ref="H288:J288"/>
    <mergeCell ref="K288:M288"/>
    <mergeCell ref="N288:O288"/>
    <mergeCell ref="P288:Q288"/>
    <mergeCell ref="H289:I289"/>
    <mergeCell ref="K289:L289"/>
    <mergeCell ref="N289:O289"/>
    <mergeCell ref="P289:Q289"/>
    <mergeCell ref="H286:J286"/>
    <mergeCell ref="K286:M286"/>
    <mergeCell ref="N286:O286"/>
    <mergeCell ref="P286:Q286"/>
    <mergeCell ref="H287:I287"/>
    <mergeCell ref="K287:L287"/>
    <mergeCell ref="N287:O287"/>
    <mergeCell ref="P287:Q287"/>
    <mergeCell ref="H284:J284"/>
    <mergeCell ref="K284:M284"/>
    <mergeCell ref="N284:O284"/>
    <mergeCell ref="P284:Q284"/>
    <mergeCell ref="H285:I285"/>
    <mergeCell ref="K285:L285"/>
    <mergeCell ref="N285:O285"/>
    <mergeCell ref="P285:Q285"/>
    <mergeCell ref="H282:J282"/>
    <mergeCell ref="K282:M282"/>
    <mergeCell ref="N282:O282"/>
    <mergeCell ref="P282:Q282"/>
    <mergeCell ref="H283:I283"/>
    <mergeCell ref="K283:L283"/>
    <mergeCell ref="N283:O283"/>
    <mergeCell ref="P283:Q283"/>
    <mergeCell ref="H280:J280"/>
    <mergeCell ref="K280:M280"/>
    <mergeCell ref="N280:O280"/>
    <mergeCell ref="P280:Q280"/>
    <mergeCell ref="H281:I281"/>
    <mergeCell ref="K281:L281"/>
    <mergeCell ref="N281:O281"/>
    <mergeCell ref="P281:Q281"/>
    <mergeCell ref="H278:J278"/>
    <mergeCell ref="K278:M278"/>
    <mergeCell ref="N278:O278"/>
    <mergeCell ref="P278:Q278"/>
    <mergeCell ref="H279:I279"/>
    <mergeCell ref="K279:L279"/>
    <mergeCell ref="N279:O279"/>
    <mergeCell ref="P279:Q279"/>
    <mergeCell ref="H276:J276"/>
    <mergeCell ref="K276:M276"/>
    <mergeCell ref="N276:O276"/>
    <mergeCell ref="P276:Q276"/>
    <mergeCell ref="H277:I277"/>
    <mergeCell ref="K277:L277"/>
    <mergeCell ref="N277:O277"/>
    <mergeCell ref="P277:Q277"/>
    <mergeCell ref="H274:J274"/>
    <mergeCell ref="K274:M274"/>
    <mergeCell ref="N274:O274"/>
    <mergeCell ref="P274:Q274"/>
    <mergeCell ref="H275:I275"/>
    <mergeCell ref="K275:L275"/>
    <mergeCell ref="N275:O275"/>
    <mergeCell ref="P275:Q275"/>
    <mergeCell ref="H272:J272"/>
    <mergeCell ref="K272:M272"/>
    <mergeCell ref="N272:O272"/>
    <mergeCell ref="P272:Q272"/>
    <mergeCell ref="H273:I273"/>
    <mergeCell ref="K273:L273"/>
    <mergeCell ref="N273:O273"/>
    <mergeCell ref="P273:Q273"/>
    <mergeCell ref="H270:J270"/>
    <mergeCell ref="K270:M270"/>
    <mergeCell ref="N270:O270"/>
    <mergeCell ref="P270:Q270"/>
    <mergeCell ref="H271:I271"/>
    <mergeCell ref="K271:L271"/>
    <mergeCell ref="N271:O271"/>
    <mergeCell ref="P271:Q271"/>
    <mergeCell ref="H268:J268"/>
    <mergeCell ref="K268:M268"/>
    <mergeCell ref="N268:O268"/>
    <mergeCell ref="P268:Q268"/>
    <mergeCell ref="H269:I269"/>
    <mergeCell ref="K269:L269"/>
    <mergeCell ref="N269:O269"/>
    <mergeCell ref="P269:Q269"/>
    <mergeCell ref="H266:J266"/>
    <mergeCell ref="K266:M266"/>
    <mergeCell ref="N266:O266"/>
    <mergeCell ref="P266:Q266"/>
    <mergeCell ref="H267:I267"/>
    <mergeCell ref="K267:L267"/>
    <mergeCell ref="N267:O267"/>
    <mergeCell ref="P267:Q267"/>
    <mergeCell ref="H264:J264"/>
    <mergeCell ref="K264:M264"/>
    <mergeCell ref="N264:O264"/>
    <mergeCell ref="P264:Q264"/>
    <mergeCell ref="H265:I265"/>
    <mergeCell ref="K265:L265"/>
    <mergeCell ref="N265:O265"/>
    <mergeCell ref="P265:Q265"/>
    <mergeCell ref="H262:J262"/>
    <mergeCell ref="K262:M262"/>
    <mergeCell ref="N262:O262"/>
    <mergeCell ref="P262:Q262"/>
    <mergeCell ref="H263:I263"/>
    <mergeCell ref="K263:L263"/>
    <mergeCell ref="N263:O263"/>
    <mergeCell ref="P263:Q263"/>
    <mergeCell ref="H260:J260"/>
    <mergeCell ref="K260:M260"/>
    <mergeCell ref="N260:O260"/>
    <mergeCell ref="P260:Q260"/>
    <mergeCell ref="H261:I261"/>
    <mergeCell ref="K261:L261"/>
    <mergeCell ref="N261:O261"/>
    <mergeCell ref="P261:Q261"/>
    <mergeCell ref="H258:J258"/>
    <mergeCell ref="K258:M258"/>
    <mergeCell ref="N258:O258"/>
    <mergeCell ref="P258:Q258"/>
    <mergeCell ref="H259:I259"/>
    <mergeCell ref="K259:L259"/>
    <mergeCell ref="N259:O259"/>
    <mergeCell ref="P259:Q259"/>
    <mergeCell ref="H256:J256"/>
    <mergeCell ref="K256:M256"/>
    <mergeCell ref="N256:O256"/>
    <mergeCell ref="P256:Q256"/>
    <mergeCell ref="H257:I257"/>
    <mergeCell ref="K257:L257"/>
    <mergeCell ref="N257:O257"/>
    <mergeCell ref="P257:Q257"/>
    <mergeCell ref="H254:J254"/>
    <mergeCell ref="K254:M254"/>
    <mergeCell ref="N254:O254"/>
    <mergeCell ref="P254:Q254"/>
    <mergeCell ref="H255:I255"/>
    <mergeCell ref="K255:L255"/>
    <mergeCell ref="N255:O255"/>
    <mergeCell ref="P255:Q255"/>
    <mergeCell ref="H252:J252"/>
    <mergeCell ref="K252:M252"/>
    <mergeCell ref="N252:O252"/>
    <mergeCell ref="P252:Q252"/>
    <mergeCell ref="H253:I253"/>
    <mergeCell ref="K253:L253"/>
    <mergeCell ref="N253:O253"/>
    <mergeCell ref="P253:Q253"/>
    <mergeCell ref="H250:J250"/>
    <mergeCell ref="K250:M250"/>
    <mergeCell ref="N250:O250"/>
    <mergeCell ref="P250:Q250"/>
    <mergeCell ref="H251:I251"/>
    <mergeCell ref="K251:L251"/>
    <mergeCell ref="N251:O251"/>
    <mergeCell ref="P251:Q251"/>
    <mergeCell ref="H248:J248"/>
    <mergeCell ref="K248:M248"/>
    <mergeCell ref="N248:O248"/>
    <mergeCell ref="P248:Q248"/>
    <mergeCell ref="H249:I249"/>
    <mergeCell ref="K249:L249"/>
    <mergeCell ref="N249:O249"/>
    <mergeCell ref="P249:Q249"/>
    <mergeCell ref="H246:J246"/>
    <mergeCell ref="K246:M246"/>
    <mergeCell ref="N246:O246"/>
    <mergeCell ref="P246:Q246"/>
    <mergeCell ref="H247:I247"/>
    <mergeCell ref="K247:L247"/>
    <mergeCell ref="N247:O247"/>
    <mergeCell ref="P247:Q247"/>
    <mergeCell ref="H244:J244"/>
    <mergeCell ref="K244:M244"/>
    <mergeCell ref="N244:O244"/>
    <mergeCell ref="P244:Q244"/>
    <mergeCell ref="H245:I245"/>
    <mergeCell ref="K245:L245"/>
    <mergeCell ref="N245:O245"/>
    <mergeCell ref="P245:Q245"/>
    <mergeCell ref="H242:J242"/>
    <mergeCell ref="K242:M242"/>
    <mergeCell ref="N242:O242"/>
    <mergeCell ref="P242:Q242"/>
    <mergeCell ref="H243:I243"/>
    <mergeCell ref="K243:L243"/>
    <mergeCell ref="N243:O243"/>
    <mergeCell ref="P243:Q243"/>
    <mergeCell ref="H240:J240"/>
    <mergeCell ref="K240:M240"/>
    <mergeCell ref="N240:O240"/>
    <mergeCell ref="P240:Q240"/>
    <mergeCell ref="H241:I241"/>
    <mergeCell ref="K241:L241"/>
    <mergeCell ref="N241:O241"/>
    <mergeCell ref="P241:Q241"/>
    <mergeCell ref="H238:J238"/>
    <mergeCell ref="K238:M238"/>
    <mergeCell ref="N238:O238"/>
    <mergeCell ref="P238:Q238"/>
    <mergeCell ref="H239:I239"/>
    <mergeCell ref="K239:L239"/>
    <mergeCell ref="N239:O239"/>
    <mergeCell ref="P239:Q239"/>
    <mergeCell ref="H236:J236"/>
    <mergeCell ref="K236:M236"/>
    <mergeCell ref="N236:O236"/>
    <mergeCell ref="P236:Q236"/>
    <mergeCell ref="H237:I237"/>
    <mergeCell ref="K237:L237"/>
    <mergeCell ref="N237:O237"/>
    <mergeCell ref="P237:Q237"/>
    <mergeCell ref="H234:J234"/>
    <mergeCell ref="K234:M234"/>
    <mergeCell ref="N234:O234"/>
    <mergeCell ref="P234:Q234"/>
    <mergeCell ref="H235:I235"/>
    <mergeCell ref="K235:L235"/>
    <mergeCell ref="N235:O235"/>
    <mergeCell ref="P235:Q235"/>
    <mergeCell ref="H232:J232"/>
    <mergeCell ref="K232:M232"/>
    <mergeCell ref="N232:O232"/>
    <mergeCell ref="P232:Q232"/>
    <mergeCell ref="H233:I233"/>
    <mergeCell ref="K233:L233"/>
    <mergeCell ref="N233:O233"/>
    <mergeCell ref="P233:Q233"/>
    <mergeCell ref="H230:J230"/>
    <mergeCell ref="K230:M230"/>
    <mergeCell ref="N230:O230"/>
    <mergeCell ref="P230:Q230"/>
    <mergeCell ref="H231:I231"/>
    <mergeCell ref="K231:L231"/>
    <mergeCell ref="N231:O231"/>
    <mergeCell ref="P231:Q231"/>
    <mergeCell ref="H228:J228"/>
    <mergeCell ref="K228:M228"/>
    <mergeCell ref="N228:O228"/>
    <mergeCell ref="P228:Q228"/>
    <mergeCell ref="H229:I229"/>
    <mergeCell ref="K229:L229"/>
    <mergeCell ref="N229:O229"/>
    <mergeCell ref="P229:Q229"/>
    <mergeCell ref="H226:J226"/>
    <mergeCell ref="K226:M226"/>
    <mergeCell ref="N226:O226"/>
    <mergeCell ref="P226:Q226"/>
    <mergeCell ref="H227:I227"/>
    <mergeCell ref="K227:L227"/>
    <mergeCell ref="N227:O227"/>
    <mergeCell ref="P227:Q227"/>
    <mergeCell ref="H224:J224"/>
    <mergeCell ref="K224:M224"/>
    <mergeCell ref="N224:O224"/>
    <mergeCell ref="P224:Q224"/>
    <mergeCell ref="H225:I225"/>
    <mergeCell ref="K225:L225"/>
    <mergeCell ref="N225:O225"/>
    <mergeCell ref="P225:Q225"/>
    <mergeCell ref="H222:J222"/>
    <mergeCell ref="K222:M222"/>
    <mergeCell ref="N222:O222"/>
    <mergeCell ref="P222:Q222"/>
    <mergeCell ref="H223:I223"/>
    <mergeCell ref="K223:L223"/>
    <mergeCell ref="N223:O223"/>
    <mergeCell ref="P223:Q223"/>
    <mergeCell ref="H220:J220"/>
    <mergeCell ref="K220:M220"/>
    <mergeCell ref="N220:O220"/>
    <mergeCell ref="P220:Q220"/>
    <mergeCell ref="H221:I221"/>
    <mergeCell ref="K221:L221"/>
    <mergeCell ref="N221:O221"/>
    <mergeCell ref="P221:Q221"/>
    <mergeCell ref="H218:J218"/>
    <mergeCell ref="K218:M218"/>
    <mergeCell ref="N218:O218"/>
    <mergeCell ref="P218:Q218"/>
    <mergeCell ref="H219:I219"/>
    <mergeCell ref="K219:L219"/>
    <mergeCell ref="N219:O219"/>
    <mergeCell ref="P219:Q219"/>
    <mergeCell ref="H216:J216"/>
    <mergeCell ref="K216:M216"/>
    <mergeCell ref="N216:O216"/>
    <mergeCell ref="P216:Q216"/>
    <mergeCell ref="H217:I217"/>
    <mergeCell ref="K217:L217"/>
    <mergeCell ref="N217:O217"/>
    <mergeCell ref="P217:Q217"/>
    <mergeCell ref="H214:J214"/>
    <mergeCell ref="K214:M214"/>
    <mergeCell ref="N214:O214"/>
    <mergeCell ref="P214:Q214"/>
    <mergeCell ref="H215:I215"/>
    <mergeCell ref="K215:L215"/>
    <mergeCell ref="N215:O215"/>
    <mergeCell ref="P215:Q215"/>
    <mergeCell ref="H212:J212"/>
    <mergeCell ref="K212:M212"/>
    <mergeCell ref="N212:O212"/>
    <mergeCell ref="P212:Q212"/>
    <mergeCell ref="H213:I213"/>
    <mergeCell ref="K213:L213"/>
    <mergeCell ref="N213:O213"/>
    <mergeCell ref="P213:Q213"/>
    <mergeCell ref="H210:J210"/>
    <mergeCell ref="K210:M210"/>
    <mergeCell ref="N210:O210"/>
    <mergeCell ref="P210:Q210"/>
    <mergeCell ref="H211:I211"/>
    <mergeCell ref="K211:L211"/>
    <mergeCell ref="N211:O211"/>
    <mergeCell ref="P211:Q211"/>
    <mergeCell ref="H208:J208"/>
    <mergeCell ref="K208:M208"/>
    <mergeCell ref="N208:O208"/>
    <mergeCell ref="P208:Q208"/>
    <mergeCell ref="H209:I209"/>
    <mergeCell ref="K209:L209"/>
    <mergeCell ref="N209:O209"/>
    <mergeCell ref="P209:Q209"/>
    <mergeCell ref="H206:J206"/>
    <mergeCell ref="K206:M206"/>
    <mergeCell ref="N206:O206"/>
    <mergeCell ref="P206:Q206"/>
    <mergeCell ref="H207:I207"/>
    <mergeCell ref="K207:L207"/>
    <mergeCell ref="N207:O207"/>
    <mergeCell ref="P207:Q207"/>
    <mergeCell ref="H204:J204"/>
    <mergeCell ref="K204:M204"/>
    <mergeCell ref="N204:O204"/>
    <mergeCell ref="P204:Q204"/>
    <mergeCell ref="H205:I205"/>
    <mergeCell ref="K205:L205"/>
    <mergeCell ref="N205:O205"/>
    <mergeCell ref="P205:Q205"/>
    <mergeCell ref="H202:J202"/>
    <mergeCell ref="K202:M202"/>
    <mergeCell ref="N202:O202"/>
    <mergeCell ref="P202:Q202"/>
    <mergeCell ref="H203:I203"/>
    <mergeCell ref="K203:L203"/>
    <mergeCell ref="N203:O203"/>
    <mergeCell ref="P203:Q203"/>
    <mergeCell ref="H200:J200"/>
    <mergeCell ref="K200:M200"/>
    <mergeCell ref="N200:O200"/>
    <mergeCell ref="P200:Q200"/>
    <mergeCell ref="H201:I201"/>
    <mergeCell ref="K201:L201"/>
    <mergeCell ref="N201:O201"/>
    <mergeCell ref="P201:Q201"/>
    <mergeCell ref="H198:J198"/>
    <mergeCell ref="K198:M198"/>
    <mergeCell ref="N198:O198"/>
    <mergeCell ref="P198:Q198"/>
    <mergeCell ref="H199:I199"/>
    <mergeCell ref="K199:L199"/>
    <mergeCell ref="N199:O199"/>
    <mergeCell ref="P199:Q199"/>
    <mergeCell ref="H196:J196"/>
    <mergeCell ref="K196:M196"/>
    <mergeCell ref="N196:O196"/>
    <mergeCell ref="P196:Q196"/>
    <mergeCell ref="H197:I197"/>
    <mergeCell ref="K197:L197"/>
    <mergeCell ref="N197:O197"/>
    <mergeCell ref="P197:Q197"/>
    <mergeCell ref="H194:J194"/>
    <mergeCell ref="K194:M194"/>
    <mergeCell ref="N194:O194"/>
    <mergeCell ref="P194:Q194"/>
    <mergeCell ref="H195:I195"/>
    <mergeCell ref="K195:L195"/>
    <mergeCell ref="N195:O195"/>
    <mergeCell ref="P195:Q195"/>
    <mergeCell ref="H192:J192"/>
    <mergeCell ref="K192:M192"/>
    <mergeCell ref="N192:O192"/>
    <mergeCell ref="P192:Q192"/>
    <mergeCell ref="H193:I193"/>
    <mergeCell ref="K193:L193"/>
    <mergeCell ref="N193:O193"/>
    <mergeCell ref="P193:Q193"/>
    <mergeCell ref="H190:J190"/>
    <mergeCell ref="K190:M190"/>
    <mergeCell ref="N190:O190"/>
    <mergeCell ref="P190:Q190"/>
    <mergeCell ref="H191:I191"/>
    <mergeCell ref="K191:L191"/>
    <mergeCell ref="N191:O191"/>
    <mergeCell ref="P191:Q191"/>
    <mergeCell ref="H188:J188"/>
    <mergeCell ref="K188:M188"/>
    <mergeCell ref="N188:O188"/>
    <mergeCell ref="P188:Q188"/>
    <mergeCell ref="H189:I189"/>
    <mergeCell ref="K189:L189"/>
    <mergeCell ref="N189:O189"/>
    <mergeCell ref="P189:Q189"/>
    <mergeCell ref="H186:J186"/>
    <mergeCell ref="K186:M186"/>
    <mergeCell ref="N186:O186"/>
    <mergeCell ref="P186:Q186"/>
    <mergeCell ref="H187:I187"/>
    <mergeCell ref="K187:L187"/>
    <mergeCell ref="N187:O187"/>
    <mergeCell ref="P187:Q187"/>
    <mergeCell ref="H184:J184"/>
    <mergeCell ref="K184:M184"/>
    <mergeCell ref="N184:O184"/>
    <mergeCell ref="P184:Q184"/>
    <mergeCell ref="H185:I185"/>
    <mergeCell ref="K185:L185"/>
    <mergeCell ref="N185:O185"/>
    <mergeCell ref="P185:Q185"/>
    <mergeCell ref="H182:J182"/>
    <mergeCell ref="K182:M182"/>
    <mergeCell ref="N182:O182"/>
    <mergeCell ref="P182:Q182"/>
    <mergeCell ref="H183:I183"/>
    <mergeCell ref="K183:L183"/>
    <mergeCell ref="N183:O183"/>
    <mergeCell ref="P183:Q183"/>
    <mergeCell ref="H180:J180"/>
    <mergeCell ref="K180:M180"/>
    <mergeCell ref="N180:O180"/>
    <mergeCell ref="P180:Q180"/>
    <mergeCell ref="H181:I181"/>
    <mergeCell ref="K181:L181"/>
    <mergeCell ref="N181:O181"/>
    <mergeCell ref="P181:Q181"/>
    <mergeCell ref="H178:J178"/>
    <mergeCell ref="K178:M178"/>
    <mergeCell ref="N178:O178"/>
    <mergeCell ref="P178:Q178"/>
    <mergeCell ref="H179:I179"/>
    <mergeCell ref="K179:L179"/>
    <mergeCell ref="N179:O179"/>
    <mergeCell ref="P179:Q179"/>
    <mergeCell ref="H176:J176"/>
    <mergeCell ref="K176:M176"/>
    <mergeCell ref="N176:O176"/>
    <mergeCell ref="P176:Q176"/>
    <mergeCell ref="H177:I177"/>
    <mergeCell ref="K177:L177"/>
    <mergeCell ref="N177:O177"/>
    <mergeCell ref="P177:Q177"/>
    <mergeCell ref="H174:J174"/>
    <mergeCell ref="K174:M174"/>
    <mergeCell ref="N174:O174"/>
    <mergeCell ref="P174:Q174"/>
    <mergeCell ref="H175:I175"/>
    <mergeCell ref="K175:L175"/>
    <mergeCell ref="N175:O175"/>
    <mergeCell ref="P175:Q175"/>
    <mergeCell ref="H172:J172"/>
    <mergeCell ref="K172:M172"/>
    <mergeCell ref="N172:O172"/>
    <mergeCell ref="P172:Q172"/>
    <mergeCell ref="H173:I173"/>
    <mergeCell ref="K173:L173"/>
    <mergeCell ref="N173:O173"/>
    <mergeCell ref="P173:Q173"/>
    <mergeCell ref="H170:J170"/>
    <mergeCell ref="K170:M170"/>
    <mergeCell ref="N170:O170"/>
    <mergeCell ref="P170:Q170"/>
    <mergeCell ref="H171:I171"/>
    <mergeCell ref="K171:L171"/>
    <mergeCell ref="N171:O171"/>
    <mergeCell ref="P171:Q171"/>
    <mergeCell ref="H168:J168"/>
    <mergeCell ref="K168:M168"/>
    <mergeCell ref="N168:O168"/>
    <mergeCell ref="P168:Q168"/>
    <mergeCell ref="H169:I169"/>
    <mergeCell ref="K169:L169"/>
    <mergeCell ref="N169:O169"/>
    <mergeCell ref="P169:Q169"/>
    <mergeCell ref="H166:J166"/>
    <mergeCell ref="K166:M166"/>
    <mergeCell ref="N166:O166"/>
    <mergeCell ref="P166:Q166"/>
    <mergeCell ref="H167:I167"/>
    <mergeCell ref="K167:L167"/>
    <mergeCell ref="N167:O167"/>
    <mergeCell ref="P167:Q167"/>
    <mergeCell ref="H163:Q163"/>
    <mergeCell ref="H164:J164"/>
    <mergeCell ref="K164:M164"/>
    <mergeCell ref="N164:O164"/>
    <mergeCell ref="P164:Q164"/>
    <mergeCell ref="H165:I165"/>
    <mergeCell ref="K165:L165"/>
    <mergeCell ref="N165:O165"/>
    <mergeCell ref="P165:Q165"/>
    <mergeCell ref="H161:I161"/>
    <mergeCell ref="K161:L161"/>
    <mergeCell ref="N161:O161"/>
    <mergeCell ref="P161:Q161"/>
    <mergeCell ref="H162:J162"/>
    <mergeCell ref="K162:M162"/>
    <mergeCell ref="N162:O162"/>
    <mergeCell ref="P162:Q162"/>
    <mergeCell ref="H159:I159"/>
    <mergeCell ref="K159:L159"/>
    <mergeCell ref="N159:O159"/>
    <mergeCell ref="P159:Q159"/>
    <mergeCell ref="H160:J160"/>
    <mergeCell ref="K160:M160"/>
    <mergeCell ref="N160:O160"/>
    <mergeCell ref="P160:Q160"/>
    <mergeCell ref="H157:I157"/>
    <mergeCell ref="K157:L157"/>
    <mergeCell ref="N157:O157"/>
    <mergeCell ref="P157:Q157"/>
    <mergeCell ref="H158:J158"/>
    <mergeCell ref="K158:M158"/>
    <mergeCell ref="N158:O158"/>
    <mergeCell ref="P158:Q158"/>
    <mergeCell ref="H155:I155"/>
    <mergeCell ref="K155:L155"/>
    <mergeCell ref="N155:O155"/>
    <mergeCell ref="P155:Q155"/>
    <mergeCell ref="H156:J156"/>
    <mergeCell ref="K156:M156"/>
    <mergeCell ref="N156:O156"/>
    <mergeCell ref="P156:Q156"/>
    <mergeCell ref="H153:I153"/>
    <mergeCell ref="K153:L153"/>
    <mergeCell ref="N153:O153"/>
    <mergeCell ref="P153:Q153"/>
    <mergeCell ref="H154:J154"/>
    <mergeCell ref="K154:M154"/>
    <mergeCell ref="N154:O154"/>
    <mergeCell ref="P154:Q154"/>
    <mergeCell ref="H150:J150"/>
    <mergeCell ref="K150:M150"/>
    <mergeCell ref="N150:O150"/>
    <mergeCell ref="P150:Q150"/>
    <mergeCell ref="H151:Q151"/>
    <mergeCell ref="H152:J152"/>
    <mergeCell ref="K152:M152"/>
    <mergeCell ref="N152:O152"/>
    <mergeCell ref="P152:Q152"/>
    <mergeCell ref="H148:J148"/>
    <mergeCell ref="K148:M148"/>
    <mergeCell ref="N148:O148"/>
    <mergeCell ref="P148:Q148"/>
    <mergeCell ref="H149:I149"/>
    <mergeCell ref="K149:L149"/>
    <mergeCell ref="N149:O149"/>
    <mergeCell ref="P149:Q149"/>
    <mergeCell ref="H146:J146"/>
    <mergeCell ref="K146:M146"/>
    <mergeCell ref="N146:O146"/>
    <mergeCell ref="P146:Q146"/>
    <mergeCell ref="H147:I147"/>
    <mergeCell ref="K147:L147"/>
    <mergeCell ref="N147:O147"/>
    <mergeCell ref="P147:Q147"/>
    <mergeCell ref="H144:J144"/>
    <mergeCell ref="K144:M144"/>
    <mergeCell ref="N144:O144"/>
    <mergeCell ref="P144:Q144"/>
    <mergeCell ref="H145:I145"/>
    <mergeCell ref="K145:L145"/>
    <mergeCell ref="N145:O145"/>
    <mergeCell ref="P145:Q145"/>
    <mergeCell ref="H142:J142"/>
    <mergeCell ref="K142:M142"/>
    <mergeCell ref="N142:O142"/>
    <mergeCell ref="P142:Q142"/>
    <mergeCell ref="H143:I143"/>
    <mergeCell ref="K143:L143"/>
    <mergeCell ref="N143:O143"/>
    <mergeCell ref="P143:Q143"/>
    <mergeCell ref="H140:J140"/>
    <mergeCell ref="K140:M140"/>
    <mergeCell ref="N140:O140"/>
    <mergeCell ref="P140:Q140"/>
    <mergeCell ref="H141:I141"/>
    <mergeCell ref="K141:L141"/>
    <mergeCell ref="N141:O141"/>
    <mergeCell ref="P141:Q141"/>
    <mergeCell ref="H138:J138"/>
    <mergeCell ref="K138:M138"/>
    <mergeCell ref="N138:O138"/>
    <mergeCell ref="P138:Q138"/>
    <mergeCell ref="H139:I139"/>
    <mergeCell ref="K139:L139"/>
    <mergeCell ref="N139:O139"/>
    <mergeCell ref="P139:Q139"/>
    <mergeCell ref="H136:J136"/>
    <mergeCell ref="K136:M136"/>
    <mergeCell ref="N136:O136"/>
    <mergeCell ref="P136:Q136"/>
    <mergeCell ref="H137:I137"/>
    <mergeCell ref="K137:L137"/>
    <mergeCell ref="N137:O137"/>
    <mergeCell ref="P137:Q137"/>
    <mergeCell ref="H134:J134"/>
    <mergeCell ref="K134:M134"/>
    <mergeCell ref="N134:O134"/>
    <mergeCell ref="P134:Q134"/>
    <mergeCell ref="H135:I135"/>
    <mergeCell ref="K135:L135"/>
    <mergeCell ref="N135:O135"/>
    <mergeCell ref="P135:Q135"/>
    <mergeCell ref="H132:J132"/>
    <mergeCell ref="K132:M132"/>
    <mergeCell ref="N132:O132"/>
    <mergeCell ref="P132:Q132"/>
    <mergeCell ref="H133:I133"/>
    <mergeCell ref="K133:L133"/>
    <mergeCell ref="N133:O133"/>
    <mergeCell ref="P133:Q133"/>
    <mergeCell ref="H130:J130"/>
    <mergeCell ref="K130:M130"/>
    <mergeCell ref="N130:O130"/>
    <mergeCell ref="P130:Q130"/>
    <mergeCell ref="H131:I131"/>
    <mergeCell ref="K131:L131"/>
    <mergeCell ref="N131:O131"/>
    <mergeCell ref="P131:Q131"/>
    <mergeCell ref="H128:J128"/>
    <mergeCell ref="K128:M128"/>
    <mergeCell ref="N128:O128"/>
    <mergeCell ref="P128:Q128"/>
    <mergeCell ref="H129:I129"/>
    <mergeCell ref="K129:L129"/>
    <mergeCell ref="N129:O129"/>
    <mergeCell ref="P129:Q129"/>
    <mergeCell ref="H126:J126"/>
    <mergeCell ref="K126:M126"/>
    <mergeCell ref="N126:O126"/>
    <mergeCell ref="P126:Q126"/>
    <mergeCell ref="H127:I127"/>
    <mergeCell ref="K127:L127"/>
    <mergeCell ref="N127:O127"/>
    <mergeCell ref="P127:Q127"/>
    <mergeCell ref="H123:Q123"/>
    <mergeCell ref="H124:J124"/>
    <mergeCell ref="K124:M124"/>
    <mergeCell ref="N124:O124"/>
    <mergeCell ref="P124:Q124"/>
    <mergeCell ref="H125:Q125"/>
    <mergeCell ref="H118:J118"/>
    <mergeCell ref="H119:Q119"/>
    <mergeCell ref="H120:J120"/>
    <mergeCell ref="H122:J122"/>
    <mergeCell ref="K122:M122"/>
    <mergeCell ref="N122:O122"/>
    <mergeCell ref="P122:Q122"/>
    <mergeCell ref="H115:Q115"/>
    <mergeCell ref="H116:J116"/>
    <mergeCell ref="K116:M116"/>
    <mergeCell ref="N116:O116"/>
    <mergeCell ref="P116:Q116"/>
    <mergeCell ref="H117:Q117"/>
    <mergeCell ref="H113:I113"/>
    <mergeCell ref="K113:L113"/>
    <mergeCell ref="N113:O113"/>
    <mergeCell ref="P113:Q113"/>
    <mergeCell ref="H114:J114"/>
    <mergeCell ref="K114:M114"/>
    <mergeCell ref="N114:O114"/>
    <mergeCell ref="P114:Q114"/>
    <mergeCell ref="H111:I111"/>
    <mergeCell ref="K111:L111"/>
    <mergeCell ref="N111:O111"/>
    <mergeCell ref="P111:Q111"/>
    <mergeCell ref="H112:J112"/>
    <mergeCell ref="K112:M112"/>
    <mergeCell ref="N112:O112"/>
    <mergeCell ref="P112:Q112"/>
    <mergeCell ref="H109:I109"/>
    <mergeCell ref="K109:L109"/>
    <mergeCell ref="N109:O109"/>
    <mergeCell ref="P109:Q109"/>
    <mergeCell ref="H110:J110"/>
    <mergeCell ref="K110:M110"/>
    <mergeCell ref="N110:O110"/>
    <mergeCell ref="P110:Q110"/>
    <mergeCell ref="H107:I107"/>
    <mergeCell ref="K107:L107"/>
    <mergeCell ref="N107:O107"/>
    <mergeCell ref="P107:Q107"/>
    <mergeCell ref="H108:J108"/>
    <mergeCell ref="K108:M108"/>
    <mergeCell ref="N108:O108"/>
    <mergeCell ref="P108:Q108"/>
    <mergeCell ref="H105:I105"/>
    <mergeCell ref="K105:L105"/>
    <mergeCell ref="N105:O105"/>
    <mergeCell ref="P105:Q105"/>
    <mergeCell ref="H106:J106"/>
    <mergeCell ref="K106:M106"/>
    <mergeCell ref="N106:O106"/>
    <mergeCell ref="P106:Q106"/>
    <mergeCell ref="H103:I103"/>
    <mergeCell ref="K103:L103"/>
    <mergeCell ref="N103:O103"/>
    <mergeCell ref="P103:Q103"/>
    <mergeCell ref="H104:J104"/>
    <mergeCell ref="K104:M104"/>
    <mergeCell ref="N104:O104"/>
    <mergeCell ref="P104:Q104"/>
    <mergeCell ref="H101:I101"/>
    <mergeCell ref="K101:L101"/>
    <mergeCell ref="N101:O101"/>
    <mergeCell ref="P101:Q101"/>
    <mergeCell ref="H102:J102"/>
    <mergeCell ref="K102:M102"/>
    <mergeCell ref="N102:O102"/>
    <mergeCell ref="P102:Q102"/>
    <mergeCell ref="H99:I99"/>
    <mergeCell ref="K99:L99"/>
    <mergeCell ref="N99:O99"/>
    <mergeCell ref="P99:Q99"/>
    <mergeCell ref="H100:J100"/>
    <mergeCell ref="K100:M100"/>
    <mergeCell ref="N100:O100"/>
    <mergeCell ref="P100:Q100"/>
    <mergeCell ref="H97:I97"/>
    <mergeCell ref="K97:L97"/>
    <mergeCell ref="N97:O97"/>
    <mergeCell ref="P97:Q97"/>
    <mergeCell ref="H98:J98"/>
    <mergeCell ref="K98:M98"/>
    <mergeCell ref="N98:O98"/>
    <mergeCell ref="P98:Q98"/>
    <mergeCell ref="H95:I95"/>
    <mergeCell ref="K95:L95"/>
    <mergeCell ref="N95:O95"/>
    <mergeCell ref="P95:Q95"/>
    <mergeCell ref="H96:J96"/>
    <mergeCell ref="K96:M96"/>
    <mergeCell ref="N96:O96"/>
    <mergeCell ref="P96:Q96"/>
    <mergeCell ref="H93:I93"/>
    <mergeCell ref="K93:L93"/>
    <mergeCell ref="N93:O93"/>
    <mergeCell ref="P93:Q93"/>
    <mergeCell ref="H94:J94"/>
    <mergeCell ref="K94:M94"/>
    <mergeCell ref="N94:O94"/>
    <mergeCell ref="P94:Q94"/>
    <mergeCell ref="H91:I91"/>
    <mergeCell ref="K91:L91"/>
    <mergeCell ref="N91:O91"/>
    <mergeCell ref="P91:Q91"/>
    <mergeCell ref="H92:J92"/>
    <mergeCell ref="K92:M92"/>
    <mergeCell ref="N92:O92"/>
    <mergeCell ref="P92:Q92"/>
    <mergeCell ref="H89:I89"/>
    <mergeCell ref="K89:L89"/>
    <mergeCell ref="N89:O89"/>
    <mergeCell ref="P89:Q89"/>
    <mergeCell ref="H90:J90"/>
    <mergeCell ref="K90:M90"/>
    <mergeCell ref="N90:O90"/>
    <mergeCell ref="P90:Q90"/>
    <mergeCell ref="H87:I87"/>
    <mergeCell ref="K87:L87"/>
    <mergeCell ref="N87:O87"/>
    <mergeCell ref="P87:Q87"/>
    <mergeCell ref="H88:J88"/>
    <mergeCell ref="K88:M88"/>
    <mergeCell ref="N88:O88"/>
    <mergeCell ref="P88:Q88"/>
    <mergeCell ref="H85:I85"/>
    <mergeCell ref="K85:L85"/>
    <mergeCell ref="N85:O85"/>
    <mergeCell ref="P85:Q85"/>
    <mergeCell ref="H86:J86"/>
    <mergeCell ref="K86:M86"/>
    <mergeCell ref="N86:O86"/>
    <mergeCell ref="P86:Q86"/>
    <mergeCell ref="H83:I83"/>
    <mergeCell ref="K83:L83"/>
    <mergeCell ref="N83:O83"/>
    <mergeCell ref="P83:Q83"/>
    <mergeCell ref="H84:J84"/>
    <mergeCell ref="K84:M84"/>
    <mergeCell ref="N84:O84"/>
    <mergeCell ref="P84:Q84"/>
    <mergeCell ref="H81:I81"/>
    <mergeCell ref="K81:L81"/>
    <mergeCell ref="N81:O81"/>
    <mergeCell ref="P81:Q81"/>
    <mergeCell ref="H82:J82"/>
    <mergeCell ref="K82:M82"/>
    <mergeCell ref="N82:O82"/>
    <mergeCell ref="P82:Q82"/>
    <mergeCell ref="H79:I79"/>
    <mergeCell ref="K79:L79"/>
    <mergeCell ref="N79:O79"/>
    <mergeCell ref="P79:Q79"/>
    <mergeCell ref="H80:J80"/>
    <mergeCell ref="K80:M80"/>
    <mergeCell ref="N80:O80"/>
    <mergeCell ref="P80:Q80"/>
    <mergeCell ref="H77:I77"/>
    <mergeCell ref="K77:L77"/>
    <mergeCell ref="N77:O77"/>
    <mergeCell ref="P77:Q77"/>
    <mergeCell ref="H78:J78"/>
    <mergeCell ref="K78:M78"/>
    <mergeCell ref="N78:O78"/>
    <mergeCell ref="P78:Q78"/>
    <mergeCell ref="H75:I75"/>
    <mergeCell ref="K75:L75"/>
    <mergeCell ref="N75:O75"/>
    <mergeCell ref="P75:Q75"/>
    <mergeCell ref="H76:J76"/>
    <mergeCell ref="K76:M76"/>
    <mergeCell ref="N76:O76"/>
    <mergeCell ref="P76:Q76"/>
    <mergeCell ref="H73:I73"/>
    <mergeCell ref="K73:L73"/>
    <mergeCell ref="N73:O73"/>
    <mergeCell ref="P73:Q73"/>
    <mergeCell ref="H74:J74"/>
    <mergeCell ref="K74:M74"/>
    <mergeCell ref="N74:O74"/>
    <mergeCell ref="P74:Q74"/>
    <mergeCell ref="H71:I71"/>
    <mergeCell ref="K71:L71"/>
    <mergeCell ref="N71:O71"/>
    <mergeCell ref="P71:Q71"/>
    <mergeCell ref="H72:J72"/>
    <mergeCell ref="K72:M72"/>
    <mergeCell ref="N72:O72"/>
    <mergeCell ref="P72:Q72"/>
    <mergeCell ref="H69:I69"/>
    <mergeCell ref="K69:L69"/>
    <mergeCell ref="N69:O69"/>
    <mergeCell ref="P69:Q69"/>
    <mergeCell ref="H70:J70"/>
    <mergeCell ref="K70:M70"/>
    <mergeCell ref="N70:O70"/>
    <mergeCell ref="P70:Q70"/>
    <mergeCell ref="H67:I67"/>
    <mergeCell ref="K67:L67"/>
    <mergeCell ref="N67:O67"/>
    <mergeCell ref="P67:Q67"/>
    <mergeCell ref="H68:J68"/>
    <mergeCell ref="K68:M68"/>
    <mergeCell ref="N68:O68"/>
    <mergeCell ref="P68:Q68"/>
    <mergeCell ref="H65:I65"/>
    <mergeCell ref="K65:L65"/>
    <mergeCell ref="N65:O65"/>
    <mergeCell ref="P65:Q65"/>
    <mergeCell ref="H66:J66"/>
    <mergeCell ref="K66:M66"/>
    <mergeCell ref="N66:O66"/>
    <mergeCell ref="P66:Q66"/>
    <mergeCell ref="H63:I63"/>
    <mergeCell ref="K63:L63"/>
    <mergeCell ref="N63:O63"/>
    <mergeCell ref="P63:Q63"/>
    <mergeCell ref="H64:J64"/>
    <mergeCell ref="K64:M64"/>
    <mergeCell ref="N64:O64"/>
    <mergeCell ref="P64:Q64"/>
    <mergeCell ref="H61:I61"/>
    <mergeCell ref="K61:L61"/>
    <mergeCell ref="N61:O61"/>
    <mergeCell ref="P61:Q61"/>
    <mergeCell ref="H62:J62"/>
    <mergeCell ref="K62:M62"/>
    <mergeCell ref="N62:O62"/>
    <mergeCell ref="P62:Q62"/>
    <mergeCell ref="H59:I59"/>
    <mergeCell ref="K59:L59"/>
    <mergeCell ref="N59:O59"/>
    <mergeCell ref="P59:Q59"/>
    <mergeCell ref="H60:J60"/>
    <mergeCell ref="K60:M60"/>
    <mergeCell ref="N60:O60"/>
    <mergeCell ref="P60:Q60"/>
    <mergeCell ref="H57:I57"/>
    <mergeCell ref="K57:L57"/>
    <mergeCell ref="N57:O57"/>
    <mergeCell ref="P57:Q57"/>
    <mergeCell ref="H58:J58"/>
    <mergeCell ref="K58:M58"/>
    <mergeCell ref="N58:O58"/>
    <mergeCell ref="P58:Q58"/>
    <mergeCell ref="H55:I55"/>
    <mergeCell ref="K55:L55"/>
    <mergeCell ref="N55:O55"/>
    <mergeCell ref="P55:Q55"/>
    <mergeCell ref="H56:J56"/>
    <mergeCell ref="K56:M56"/>
    <mergeCell ref="N56:O56"/>
    <mergeCell ref="P56:Q56"/>
    <mergeCell ref="H53:I53"/>
    <mergeCell ref="K53:L53"/>
    <mergeCell ref="N53:O53"/>
    <mergeCell ref="P53:Q53"/>
    <mergeCell ref="H54:J54"/>
    <mergeCell ref="K54:M54"/>
    <mergeCell ref="N54:O54"/>
    <mergeCell ref="P54:Q54"/>
    <mergeCell ref="H51:I51"/>
    <mergeCell ref="K51:L51"/>
    <mergeCell ref="N51:O51"/>
    <mergeCell ref="P51:Q51"/>
    <mergeCell ref="H52:J52"/>
    <mergeCell ref="K52:M52"/>
    <mergeCell ref="N52:O52"/>
    <mergeCell ref="P52:Q52"/>
    <mergeCell ref="H49:I49"/>
    <mergeCell ref="K49:L49"/>
    <mergeCell ref="N49:O49"/>
    <mergeCell ref="P49:Q49"/>
    <mergeCell ref="H50:J50"/>
    <mergeCell ref="K50:M50"/>
    <mergeCell ref="N50:O50"/>
    <mergeCell ref="P50:Q50"/>
    <mergeCell ref="H47:I47"/>
    <mergeCell ref="K47:L47"/>
    <mergeCell ref="N47:O47"/>
    <mergeCell ref="P47:Q47"/>
    <mergeCell ref="H48:J48"/>
    <mergeCell ref="K48:M48"/>
    <mergeCell ref="N48:O48"/>
    <mergeCell ref="P48:Q48"/>
    <mergeCell ref="H45:I45"/>
    <mergeCell ref="K45:L45"/>
    <mergeCell ref="N45:O45"/>
    <mergeCell ref="P45:Q45"/>
    <mergeCell ref="H46:J46"/>
    <mergeCell ref="K46:M46"/>
    <mergeCell ref="N46:O46"/>
    <mergeCell ref="P46:Q46"/>
    <mergeCell ref="H43:I43"/>
    <mergeCell ref="K43:L43"/>
    <mergeCell ref="N43:O43"/>
    <mergeCell ref="P43:Q43"/>
    <mergeCell ref="H44:J44"/>
    <mergeCell ref="K44:M44"/>
    <mergeCell ref="N44:O44"/>
    <mergeCell ref="P44:Q44"/>
    <mergeCell ref="B1:D1"/>
    <mergeCell ref="A2:A3"/>
    <mergeCell ref="B2:B3"/>
    <mergeCell ref="C2:C3"/>
    <mergeCell ref="D2:D3"/>
    <mergeCell ref="E2:E3"/>
    <mergeCell ref="H41:I41"/>
    <mergeCell ref="K41:L41"/>
    <mergeCell ref="N41:O41"/>
    <mergeCell ref="P41:Q41"/>
    <mergeCell ref="H42:J42"/>
    <mergeCell ref="K42:M42"/>
    <mergeCell ref="N42:O42"/>
    <mergeCell ref="P42:Q42"/>
    <mergeCell ref="Z5:AB5"/>
    <mergeCell ref="P18:Q18"/>
    <mergeCell ref="H40:J40"/>
    <mergeCell ref="K40:M40"/>
    <mergeCell ref="N40:O40"/>
    <mergeCell ref="P40:Q40"/>
    <mergeCell ref="F2:F3"/>
    <mergeCell ref="G2:G3"/>
    <mergeCell ref="H2:Q3"/>
    <mergeCell ref="H5:L5"/>
    <mergeCell ref="N5:Q5"/>
    <mergeCell ref="V5:X5"/>
  </mergeCells>
  <phoneticPr fontId="2"/>
  <dataValidations count="6">
    <dataValidation type="list" imeMode="off" allowBlank="1" showInputMessage="1" showErrorMessage="1" sqref="H114:J114 H226:J226 H248:J248 H250:J250 H246:J246 H240:J240 H242:J242 H238:J238 H232:J232 H234:J234 H230:J230 H220:J220 H224:J224 H222:J222 H212:J212 H214:J214 H210:J210 H204:J204 H206:J206 H202:J202 H196:J196 H198:J198 H194:J194 H188:J188 H190:J190 H186:J186 H176:J176 H120:J120 H118:J118 H122:J122 H168:J168 H170:J170 H172:J172 H164:J164 H162:J162 H154:J154 H156:J156 H158:J158 H160:J160 H152:J152 H124:J124 H174:J174 H166:J166 H116:J116 H150:J150 H284:J284 H286:J286 H282:J282 H276:J276 H278:J278 H274:J274 H268:J268 H270:J270 H266:J266 H260:J260 H262:J262 H258:J258 H304:J304 H322:J322 H296:J296 H294:J294 H302:J302 H306:J306 H298:J298 H300:J300 H310:J310 H312:J312 H316:J316 H308:J308 H314:J314 H318:J318 H340:J340 H360:J360 H332:J332 H330:J330 H338:J338 H342:J342 H334:J334 H336:J336 H346:J346 H348:J348 H352:J352 H344:J344 H350:J350 H354:J354 H376:J376 H394:J394 H368:J368 H364:J364 H374:J374 H378:J378 H370:J370 H372:J372 H382:J382 H384:J384 H388:J388 H380:J380 H386:J386 H390:J390 H356:J356 H362:J362 H358:J358 H366:J366 H404:J404 H430:J430 H402:J402 H400:J400 H412:J412 H406:J406 H408:J408 H410:J410 H418:J418 H420:J420 H424:J424 H416:J416 H422:J422 H426:J426 H414:J414 H440:J440 H466:J466 H438:J438 H436:J436 H448:J448 H442:J442 H444:J444 H446:J446 H454:J454 H456:J456 H460:J460 H452:J452 H458:J458 H462:J462 H450:J450">
      <formula1>$S$39:$S$85</formula1>
    </dataValidation>
    <dataValidation type="list" imeMode="on" allowBlank="1" showInputMessage="1" showErrorMessage="1" sqref="E40:E471">
      <formula1>単位</formula1>
    </dataValidation>
    <dataValidation type="list" imeMode="off" allowBlank="1" showInputMessage="1" showErrorMessage="1" sqref="H182:J182 H178:J178 H78:J78 H108:J108 H106:J106 H104:J104 H102:J102 H100:J100 H98:J98 H96:J96 H84:J84 H126:J126 H90:J90 H92:J92 H208:J208 H94:J94 H110:J110 H86:J86 H200:J200 H76:J76 H112:J112 H192:J192 H88:J88 H180:J180 H216:J216 H184:J184 H82:J82 H148:J148 H146:J146 H80:J80 H144:J144 H142:J142 H140:J140 H138:J138 H136:J136 H134:J134 H132:J132 H130:J130 H128:J128 H218:J218 H244:J244 H236:J236 H228:J228 H252:J252 H254:J254 H42:J42 H72:J72 H70:J70 H68:J68 H66:J66 H64:J64 H62:J62 H60:J60 H48:J48 H54:J54 H56:J56 H58:J58 H74:J74 H50:J50 H40:J40 H52:J52 H46:J46 H44:J44 H280:J280 H272:J272 H264:J264 H288:J288 H256:J256 H290:J290 H324:J324 H292:J292 H326:J326 H320:J320 H396:J396 H328:J328 H398:J398 H392:J392 H432:J432 H434:J434 H428:J428 H468:J468 H470:J470 H464:J464">
      <formula1>#REF!</formula1>
    </dataValidation>
    <dataValidation type="list" allowBlank="1" showInputMessage="1" showErrorMessage="1" sqref="E4:E39">
      <formula1>$S$5:$S$39</formula1>
    </dataValidation>
    <dataValidation imeMode="off" allowBlank="1" showInputMessage="1" showErrorMessage="1" sqref="F2:G2 K32 K33:M34 D2 K6:Q6 P38:P39 Q20:Q39 H4:H39 K36:N36 K38:N39 I6:I8 K10:Q17 I10:I18 K20:M31 I20:I36 P18:P36 I38:I39 N20:O34 I4 K162:P162 H157 H151 K106:P106 K160:P160 K204:P204 K202:P202 K196:P196 K120:P120 K192:P192 K190:P190 K188:P188 J215:P215 J213:P213 J211:P211 J209:P209 J207:P207 J205:P205 J203:P203 H195 K118:P118 H123 J193:P193 J191:P191 J189:P189 H203 H209 H207 H205 J195 H201 H199 H197 H187 H185 N184:P186 K122:P122 K184:K186 L185:M186 J187:P187 J185 K76:K78 L77:M78 J79:P79 J77 J183:P183 J179:P179 J177:P177 J175:P175 H87 H91 H81 K110:P110 K108:P108 H155 H183 H179 H177 H175 J157:P157 J153:P153 K158:P158 K156:P156 K154:P154 N148:P150 H149 K148:K150 K152:P152 L149:M150 J181:P181 H181 J149 J159:P159 J155:P155 H117 K164:P164 H159 J147:P147 J145:P145 J143:P143 J141:P141 J139:P139 J137:P137 J135:P135 J133:P133 J131:P131 J129:P129 J171:P171 J167:P167 H171 J127:P127 K116:P116 H147 H145 H143 H141 H139 H137 H135 H133 H131 H129 H115 H113 N112:P114 H165 K112:K114 L113:M114 K92:P92 J113 K104:P104 K180:P180 K182:P182 K178:P178 K176:P176 K174:P174 J173:P173 H127 H153 K146:P146 K144:P144 K142:P142 K140:P140 K138:P138 K136:P136 K134:P134 H125 K124:P124 K132:P132 K130:P130 K128:P128 K126:P126 K198:P198 H193 H191 H189 K218:P218 K216:P216 K214:P214 K212:P212 K210:P210 K208:P208 K206:P206 K102:P102 J161:P161 K90:P90 K100:P100 H219 K98:P98 K96:P96 K94:P94 J227:P227 H83 J85:P85 J81:P81 K88:P88 K86:P86 K84:P84 K82:P82 K80:P80 J111:P111 J109:P109 J107:P107 J105:P105 J103:P103 J101:P101 J99:P99 J97:P97 J95:P95 J93:P93 J89:P89 J87:P87 J83:P83 J91:P91 H85 H111 H109 H107 H105 H103 H101 H99 H97 H95 H93 H79 H77 N76:P78 H89 H169 H163 K172:P172 H167 J169:P169 J165:P165 K170:P170 K168:P168 K166:P166 H121 H119 J199:P199 J201 J197 J217:P217 H211 H217 H215 H213 K240:P240 K238:P238 K232:P232 K228:P228 H225 H253 J251:P251 J249:P249 J247:P247 J245:P245 J243:P243 J241:P241 J239:P239 H231 J229:P229 K224:P224 H251 H239 H245 H243 H241 J231 H237 H235 H233 H223 H221 N220:P222 K220:K222 L221:M222 J223:P223 J221 K234:P234 H229 J225:P225 H249 K254:P254 K252:P252 K250:P250 K248:P248 K246:P246 K244:P244 K242:P242 H255 J235:P235 J237 J233 J253:P253 H247 H227 K226:P226 O36:O39 K70:P70 K40:K42 L41:M42 J43:P43 J41 H51 H55 H45 K74:P74 K72:P72 K56:P56 K68:P68 K66:P66 K54:P54 K64:P64 K62:P62 K60:P60 K58:P58 H47 J49:P49 J45:P45 K52:P52 K50:P50 K48:P48 K46:P46 K44:P44 J75:P75 J73:P73 J71:P71 J69:P69 J67:P67 J65:P65 J63:P63 J61:P61 J59:P59 J57:P57 J53:P53 J51:P51 J47:P47 J55:P55 H49 H75 H73 H71 H69 H67 H65 H63 H61 H59 H57 H43 H41 N40:P42 H53 K276:P276 K274:P274 K268:P268 K264:P264 K262:P262 K260:P260 J287:P287 J285:P285 J283:P283 J281:P281 J279:P279 J277:P277 J275:P275 H267 J265:P265 J263:P263 J261:P261 H275 H281 H279 H277 J267 H273 H271 H269 H259 H257 N256:P258 K256:K258 L257:M258 J259:P259 J257 K270:P270 H265 H263 H261 K290:P290 K288:P288 K286:P286 K284:P284 K282:P282 K280:P280 K278:P278 H291 J271:P271 J273 J269 J289:P289 H283 H289 H287 H285 K312:P312 K310:P310 K304:P304 K300:P300 K298:P298 K296:P296 J323:P323 J321:P321 J317:P317 J315:P315 J313:P313 J311:P311 J307:P307 H303 J301:P301 J299:P299 J297:P297 H323 J305 J325:P325 H321 J303 H325 H307 H305 H295 H293 N292:P294 K292:K294 L293:M294 J295:P295 J293 K306:P306 H301 H299 H297 K326:P326 K324:P324 K322:P322 K320:P320 K318:P318 K316:P316 K314:P314 H327 J319:P319 H315 J309 H319 H317 H313 H311 H309 K348:P348 K346:P346 K340:P340 K336:P336 K334:P334 K332:P332 J359:P359 J357:P357 J353:P353 J351:P351 J349:P349 J347:P347 J343:P343 H339 J337:P337 J335:P335 J333:P333 H359 J341 J361:P361 H357 J339 H361 H343 H341 H331 H329 N328:P330 K328:K330 L329:M330 J331:P331 J329 K342:P342 H337 H335 H333 K362:P362 K360:P360 K358:P358 K356:P356 K354:P354 K352:P352 K350:P350 H363 J355:P355 H351 J345 H355 H353 H349 H347 H345 K384:P384 K382:P382 K376:P376 K372:P372 K370:P370 K368:P368 J395:P395 J393:P393 J389:P389 J387:P387 J385:P385 J383:P383 J379:P379 H375 J373:P373 J371:P371 J369:P369 H395 J377 J397:P397 H393 J375"/>
    <dataValidation imeMode="on" allowBlank="1" showInputMessage="1" showErrorMessage="1" sqref="X14:X36 W33:W36 AA1:AB4 V1:Y5 V32:V36 T31:U75 W38:X75 Z1:Z75 T1:U3 AC1:IV75 E2 H2:I2 A2:C2 C4:C8 C14:C18 C24:C28 AA6:AB75 S78:S112 S114:S148 T76:IV183 R76:R155 S150:S155 R156:S183 Y7:Y75 S1:S76 A472:C65536 R184:IV65536 A4:B471 E472:E65536 D4:D471 C33:C471 F4:G471"/>
  </dataValidations>
  <printOptions horizontalCentered="1" verticalCentered="1"/>
  <pageMargins left="0.39370078740157483" right="0.39370078740157483" top="0.98425196850393704" bottom="0.19685039370078741" header="1.0236220472440944" footer="0.19685039370078741"/>
  <pageSetup paperSize="9" orientation="landscape" useFirstPageNumber="1" r:id="rId1"/>
  <headerFooter alignWithMargins="0">
    <oddHeader>&amp;R&amp;"ＭＳ 明朝,標準"&amp;10№　　　　　&amp;P&amp;U　　　</oddHeader>
    <oddFooter>&amp;R&amp;16伊　賀　市　　　　　</oddFooter>
  </headerFooter>
  <rowBreaks count="12" manualBreakCount="12">
    <brk id="39" max="16" man="1"/>
    <brk id="75" max="16" man="1"/>
    <brk id="111" max="16" man="1"/>
    <brk id="147" max="16" man="1"/>
    <brk id="183" max="16" man="1"/>
    <brk id="219" max="16" man="1"/>
    <brk id="255" max="16" man="1"/>
    <brk id="291" max="16" man="1"/>
    <brk id="327" max="16" man="1"/>
    <brk id="363" max="16" man="1"/>
    <brk id="399" max="16" man="1"/>
    <brk id="435" max="16" man="1"/>
  </rowBreaks>
  <colBreaks count="1" manualBreakCount="1">
    <brk id="1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5"/>
  <sheetViews>
    <sheetView showGridLines="0" view="pageBreakPreview" zoomScale="80" zoomScaleNormal="80" zoomScaleSheetLayoutView="80" workbookViewId="0">
      <pane ySplit="9" topLeftCell="A37" activePane="bottomLeft" state="frozen"/>
      <selection activeCell="A24" sqref="A24:E44"/>
      <selection pane="bottomLeft" activeCell="G54" sqref="G54"/>
    </sheetView>
  </sheetViews>
  <sheetFormatPr defaultRowHeight="13.5" customHeight="1"/>
  <cols>
    <col min="1" max="1" width="6.375" style="312" customWidth="1"/>
    <col min="2" max="2" width="16.25" style="312" customWidth="1"/>
    <col min="3" max="3" width="5.625" style="312" customWidth="1"/>
    <col min="4" max="5" width="16.25" style="312" customWidth="1"/>
    <col min="6" max="16" width="9.125" style="312" customWidth="1"/>
    <col min="17" max="17" width="18.875" style="312" customWidth="1"/>
    <col min="18" max="16384" width="9" style="312"/>
  </cols>
  <sheetData>
    <row r="1" spans="1:19" ht="13.5" customHeight="1">
      <c r="A1" s="443" t="s">
        <v>356</v>
      </c>
      <c r="B1" s="444" t="s">
        <v>357</v>
      </c>
      <c r="C1" s="445"/>
      <c r="D1" s="445"/>
      <c r="E1" s="446"/>
      <c r="F1" s="690" t="s">
        <v>263</v>
      </c>
      <c r="G1" s="691"/>
      <c r="H1" s="692"/>
      <c r="I1" s="679" t="s">
        <v>405</v>
      </c>
      <c r="J1" s="681"/>
      <c r="K1" s="681"/>
      <c r="L1" s="681"/>
      <c r="M1" s="681"/>
      <c r="N1" s="680"/>
      <c r="O1" s="679" t="s">
        <v>417</v>
      </c>
      <c r="P1" s="680"/>
      <c r="Q1" s="677" t="s">
        <v>430</v>
      </c>
    </row>
    <row r="2" spans="1:19" ht="13.5" customHeight="1">
      <c r="A2" s="684" t="s">
        <v>440</v>
      </c>
      <c r="B2" s="686" t="s">
        <v>439</v>
      </c>
      <c r="C2" s="686">
        <v>1</v>
      </c>
      <c r="D2" s="686" t="s">
        <v>438</v>
      </c>
      <c r="E2" s="688">
        <f>O54</f>
        <v>21500</v>
      </c>
      <c r="F2" s="693"/>
      <c r="G2" s="694"/>
      <c r="H2" s="695"/>
      <c r="I2" s="405" t="s">
        <v>406</v>
      </c>
      <c r="J2" s="385" t="s">
        <v>394</v>
      </c>
      <c r="K2" s="404" t="s">
        <v>408</v>
      </c>
      <c r="L2" s="405" t="s">
        <v>409</v>
      </c>
      <c r="M2" s="386" t="s">
        <v>395</v>
      </c>
      <c r="N2" s="387" t="s">
        <v>411</v>
      </c>
      <c r="O2" s="381" t="s">
        <v>360</v>
      </c>
      <c r="P2" s="382">
        <v>27200</v>
      </c>
      <c r="Q2" s="678"/>
    </row>
    <row r="3" spans="1:19" ht="13.5" customHeight="1">
      <c r="A3" s="685"/>
      <c r="B3" s="687"/>
      <c r="C3" s="687"/>
      <c r="D3" s="687"/>
      <c r="E3" s="689"/>
      <c r="F3" s="693"/>
      <c r="G3" s="694"/>
      <c r="H3" s="695"/>
      <c r="I3" s="430" t="s">
        <v>407</v>
      </c>
      <c r="J3" s="431" t="s">
        <v>393</v>
      </c>
      <c r="K3" s="432" t="s">
        <v>408</v>
      </c>
      <c r="L3" s="430" t="s">
        <v>410</v>
      </c>
      <c r="M3" s="433" t="s">
        <v>396</v>
      </c>
      <c r="N3" s="434" t="s">
        <v>411</v>
      </c>
      <c r="O3" s="435" t="s">
        <v>361</v>
      </c>
      <c r="P3" s="436">
        <v>20200</v>
      </c>
      <c r="Q3" s="678"/>
    </row>
    <row r="4" spans="1:19" ht="13.5" customHeight="1">
      <c r="A4" s="437"/>
      <c r="B4" s="371"/>
      <c r="C4" s="371"/>
      <c r="D4" s="371"/>
      <c r="E4" s="438"/>
      <c r="F4" s="371"/>
      <c r="G4" s="380"/>
      <c r="H4" s="439"/>
      <c r="I4" s="440"/>
      <c r="J4" s="440"/>
      <c r="K4" s="371"/>
      <c r="L4" s="371"/>
      <c r="M4" s="371"/>
      <c r="N4" s="371"/>
      <c r="O4" s="371"/>
      <c r="P4" s="371"/>
      <c r="Q4" s="374"/>
    </row>
    <row r="5" spans="1:19" ht="13.5" customHeight="1">
      <c r="A5" s="388"/>
      <c r="B5" s="365"/>
      <c r="C5" s="365"/>
      <c r="D5" s="365"/>
      <c r="E5" s="365"/>
      <c r="F5" s="365"/>
      <c r="G5" s="367"/>
      <c r="H5" s="407"/>
      <c r="I5" s="441" t="s">
        <v>392</v>
      </c>
      <c r="J5" s="366" t="s">
        <v>392</v>
      </c>
      <c r="K5" s="365"/>
      <c r="L5" s="365"/>
      <c r="M5" s="365"/>
      <c r="N5" s="365"/>
      <c r="O5" s="365"/>
      <c r="P5" s="365"/>
      <c r="Q5" s="369"/>
    </row>
    <row r="6" spans="1:19" ht="13.5" customHeight="1">
      <c r="A6" s="388"/>
      <c r="B6" s="365"/>
      <c r="C6" s="365"/>
      <c r="D6" s="365"/>
      <c r="E6" s="365"/>
      <c r="F6" s="365"/>
      <c r="G6" s="367"/>
      <c r="H6" s="407"/>
      <c r="I6" s="366" t="s">
        <v>367</v>
      </c>
      <c r="J6" s="366" t="s">
        <v>329</v>
      </c>
      <c r="K6" s="366" t="s">
        <v>390</v>
      </c>
      <c r="L6" s="366"/>
      <c r="M6" s="366"/>
      <c r="N6" s="366"/>
      <c r="O6" s="366" t="s">
        <v>404</v>
      </c>
      <c r="P6" s="366"/>
      <c r="Q6" s="369"/>
    </row>
    <row r="7" spans="1:19" ht="13.5" customHeight="1">
      <c r="A7" s="389" t="s">
        <v>362</v>
      </c>
      <c r="B7" s="366" t="s">
        <v>363</v>
      </c>
      <c r="C7" s="366" t="s">
        <v>16</v>
      </c>
      <c r="D7" s="366" t="s">
        <v>331</v>
      </c>
      <c r="E7" s="366" t="s">
        <v>364</v>
      </c>
      <c r="F7" s="366" t="s">
        <v>365</v>
      </c>
      <c r="G7" s="682" t="s">
        <v>366</v>
      </c>
      <c r="H7" s="683"/>
      <c r="I7" s="366" t="s">
        <v>368</v>
      </c>
      <c r="J7" s="366" t="s">
        <v>328</v>
      </c>
      <c r="K7" s="366" t="s">
        <v>370</v>
      </c>
      <c r="L7" s="441" t="s">
        <v>391</v>
      </c>
      <c r="M7" s="366" t="s">
        <v>102</v>
      </c>
      <c r="N7" s="366" t="s">
        <v>389</v>
      </c>
      <c r="O7" s="366" t="s">
        <v>403</v>
      </c>
      <c r="P7" s="366" t="s">
        <v>358</v>
      </c>
      <c r="Q7" s="391" t="s">
        <v>371</v>
      </c>
    </row>
    <row r="8" spans="1:19" ht="13.5" customHeight="1">
      <c r="A8" s="389"/>
      <c r="B8" s="366"/>
      <c r="C8" s="366"/>
      <c r="D8" s="366"/>
      <c r="E8" s="366"/>
      <c r="F8" s="366"/>
      <c r="G8" s="390"/>
      <c r="H8" s="407"/>
      <c r="I8" s="366" t="s">
        <v>369</v>
      </c>
      <c r="J8" s="366" t="s">
        <v>369</v>
      </c>
      <c r="K8" s="365"/>
      <c r="L8" s="365"/>
      <c r="M8" s="365"/>
      <c r="N8" s="365"/>
      <c r="O8" s="365"/>
      <c r="P8" s="365"/>
      <c r="Q8" s="391"/>
      <c r="R8" s="359"/>
    </row>
    <row r="9" spans="1:19" ht="13.5" customHeight="1" thickBot="1">
      <c r="A9" s="392"/>
      <c r="B9" s="393"/>
      <c r="C9" s="393"/>
      <c r="D9" s="393"/>
      <c r="E9" s="393"/>
      <c r="F9" s="393"/>
      <c r="G9" s="394"/>
      <c r="H9" s="408"/>
      <c r="I9" s="393"/>
      <c r="J9" s="395"/>
      <c r="K9" s="393"/>
      <c r="L9" s="393"/>
      <c r="M9" s="393"/>
      <c r="N9" s="393"/>
      <c r="O9" s="393"/>
      <c r="P9" s="393"/>
      <c r="Q9" s="396"/>
      <c r="R9" s="359"/>
      <c r="S9" s="359"/>
    </row>
    <row r="10" spans="1:19" ht="13.5" customHeight="1" thickTop="1">
      <c r="A10" s="360"/>
      <c r="B10" s="361"/>
      <c r="C10" s="361"/>
      <c r="D10" s="361"/>
      <c r="E10" s="361"/>
      <c r="F10" s="361"/>
      <c r="G10" s="406" t="s">
        <v>412</v>
      </c>
      <c r="H10" s="362"/>
      <c r="I10" s="361"/>
      <c r="J10" s="361"/>
      <c r="K10" s="361"/>
      <c r="L10" s="361"/>
      <c r="M10" s="361"/>
      <c r="N10" s="361"/>
      <c r="O10" s="361"/>
      <c r="P10" s="361"/>
      <c r="Q10" s="363"/>
    </row>
    <row r="11" spans="1:19" ht="13.5" customHeight="1">
      <c r="A11" s="364">
        <v>300</v>
      </c>
      <c r="B11" s="365" t="s">
        <v>359</v>
      </c>
      <c r="C11" s="366" t="s">
        <v>38</v>
      </c>
      <c r="D11" s="365"/>
      <c r="E11" s="365"/>
      <c r="F11" s="419">
        <f>SUM(F12:F25)</f>
        <v>71919.100393442626</v>
      </c>
      <c r="G11" s="390" t="s">
        <v>449</v>
      </c>
      <c r="H11" s="368"/>
      <c r="I11" s="365"/>
      <c r="J11" s="365"/>
      <c r="K11" s="365"/>
      <c r="L11" s="365"/>
      <c r="M11" s="365"/>
      <c r="N11" s="365"/>
      <c r="O11" s="365"/>
      <c r="P11" s="365"/>
      <c r="Q11" s="369"/>
    </row>
    <row r="12" spans="1:19" ht="13.5" customHeight="1">
      <c r="A12" s="370"/>
      <c r="B12" s="371"/>
      <c r="C12" s="371"/>
      <c r="D12" s="371"/>
      <c r="E12" s="371"/>
      <c r="F12" s="415"/>
      <c r="G12" s="372"/>
      <c r="H12" s="373">
        <v>285</v>
      </c>
      <c r="I12" s="409">
        <v>46000</v>
      </c>
      <c r="J12" s="409"/>
      <c r="K12" s="410"/>
      <c r="L12" s="410"/>
      <c r="M12" s="410"/>
      <c r="N12" s="371"/>
      <c r="O12" s="410"/>
      <c r="P12" s="371" t="s">
        <v>374</v>
      </c>
      <c r="Q12" s="374"/>
    </row>
    <row r="13" spans="1:19" ht="13.5" customHeight="1">
      <c r="A13" s="375"/>
      <c r="B13" s="376"/>
      <c r="C13" s="376"/>
      <c r="D13" s="376" t="s">
        <v>372</v>
      </c>
      <c r="E13" s="376" t="s">
        <v>373</v>
      </c>
      <c r="F13" s="416">
        <f>K13*P13</f>
        <v>15961.999999999998</v>
      </c>
      <c r="G13" s="397"/>
      <c r="H13" s="377">
        <v>809</v>
      </c>
      <c r="I13" s="411">
        <v>46000</v>
      </c>
      <c r="J13" s="411"/>
      <c r="K13" s="412">
        <f>AVERAGE(I12:I13)</f>
        <v>46000</v>
      </c>
      <c r="L13" s="412"/>
      <c r="M13" s="412"/>
      <c r="N13" s="376"/>
      <c r="O13" s="412"/>
      <c r="P13" s="376">
        <v>0.34699999999999998</v>
      </c>
      <c r="Q13" s="378"/>
    </row>
    <row r="14" spans="1:19" ht="13.5" customHeight="1">
      <c r="A14" s="379"/>
      <c r="B14" s="365"/>
      <c r="C14" s="365"/>
      <c r="D14" s="365"/>
      <c r="E14" s="365"/>
      <c r="F14" s="415"/>
      <c r="G14" s="372"/>
      <c r="H14" s="373"/>
      <c r="I14" s="409"/>
      <c r="J14" s="409"/>
      <c r="K14" s="413"/>
      <c r="L14" s="413" t="s">
        <v>413</v>
      </c>
      <c r="M14" s="413"/>
      <c r="N14" s="365"/>
      <c r="O14" s="413"/>
      <c r="P14" s="365" t="s">
        <v>374</v>
      </c>
      <c r="Q14" s="369"/>
    </row>
    <row r="15" spans="1:19" ht="13.5" customHeight="1">
      <c r="A15" s="375"/>
      <c r="B15" s="376"/>
      <c r="C15" s="376"/>
      <c r="D15" s="376" t="s">
        <v>375</v>
      </c>
      <c r="E15" s="376" t="s">
        <v>376</v>
      </c>
      <c r="F15" s="416">
        <f>L15*P15</f>
        <v>977.36799999999994</v>
      </c>
      <c r="G15" s="397"/>
      <c r="H15" s="377"/>
      <c r="I15" s="411"/>
      <c r="J15" s="411"/>
      <c r="K15" s="412"/>
      <c r="L15" s="412">
        <v>563</v>
      </c>
      <c r="M15" s="412"/>
      <c r="N15" s="376"/>
      <c r="O15" s="412"/>
      <c r="P15" s="376">
        <v>1.736</v>
      </c>
      <c r="Q15" s="378"/>
    </row>
    <row r="16" spans="1:19" ht="13.5" customHeight="1">
      <c r="A16" s="370"/>
      <c r="B16" s="371"/>
      <c r="C16" s="371"/>
      <c r="D16" s="371"/>
      <c r="E16" s="371"/>
      <c r="F16" s="415"/>
      <c r="G16" s="372"/>
      <c r="H16" s="373">
        <v>701</v>
      </c>
      <c r="I16" s="409">
        <v>9000</v>
      </c>
      <c r="J16" s="409"/>
      <c r="K16" s="410">
        <f>AVERAGE(I16:I17)</f>
        <v>9270</v>
      </c>
      <c r="L16" s="410" t="s">
        <v>415</v>
      </c>
      <c r="M16" s="410"/>
      <c r="N16" s="371"/>
      <c r="O16" s="410"/>
      <c r="P16" s="371" t="s">
        <v>378</v>
      </c>
      <c r="Q16" s="374"/>
    </row>
    <row r="17" spans="1:17" ht="13.5" customHeight="1">
      <c r="A17" s="375"/>
      <c r="B17" s="376"/>
      <c r="C17" s="376"/>
      <c r="D17" s="376" t="s">
        <v>377</v>
      </c>
      <c r="E17" s="376" t="s">
        <v>414</v>
      </c>
      <c r="F17" s="416">
        <f>K17*P17</f>
        <v>41.127393442622946</v>
      </c>
      <c r="G17" s="397"/>
      <c r="H17" s="377">
        <v>570</v>
      </c>
      <c r="I17" s="411">
        <v>9540</v>
      </c>
      <c r="J17" s="411"/>
      <c r="K17" s="412">
        <f>K16/3.66*2</f>
        <v>5065.5737704918029</v>
      </c>
      <c r="L17" s="414" t="s">
        <v>416</v>
      </c>
      <c r="M17" s="412"/>
      <c r="N17" s="376"/>
      <c r="O17" s="412"/>
      <c r="P17" s="376">
        <f>8.119/1000</f>
        <v>8.1189999999999995E-3</v>
      </c>
      <c r="Q17" s="378"/>
    </row>
    <row r="18" spans="1:17" ht="13.5" customHeight="1">
      <c r="A18" s="379"/>
      <c r="B18" s="365"/>
      <c r="C18" s="365"/>
      <c r="D18" s="365"/>
      <c r="E18" s="365"/>
      <c r="F18" s="417"/>
      <c r="G18" s="372"/>
      <c r="H18" s="373">
        <v>235</v>
      </c>
      <c r="I18" s="409">
        <v>36000</v>
      </c>
      <c r="J18" s="409"/>
      <c r="K18" s="410"/>
      <c r="L18" s="413"/>
      <c r="M18" s="413"/>
      <c r="N18" s="365"/>
      <c r="O18" s="413"/>
      <c r="P18" s="365" t="s">
        <v>379</v>
      </c>
      <c r="Q18" s="369"/>
    </row>
    <row r="19" spans="1:17" ht="13.5" customHeight="1">
      <c r="A19" s="375"/>
      <c r="B19" s="376"/>
      <c r="C19" s="376"/>
      <c r="D19" s="376" t="s">
        <v>381</v>
      </c>
      <c r="E19" s="376" t="s">
        <v>382</v>
      </c>
      <c r="F19" s="416">
        <f>K19*P19</f>
        <v>7.7219999999999995</v>
      </c>
      <c r="G19" s="397"/>
      <c r="H19" s="377">
        <v>156</v>
      </c>
      <c r="I19" s="411">
        <v>42000</v>
      </c>
      <c r="J19" s="411"/>
      <c r="K19" s="412">
        <f>AVERAGE(I18:I19)</f>
        <v>39000</v>
      </c>
      <c r="L19" s="412"/>
      <c r="M19" s="412"/>
      <c r="N19" s="376"/>
      <c r="O19" s="412"/>
      <c r="P19" s="376">
        <v>1.9799999999999999E-4</v>
      </c>
      <c r="Q19" s="378"/>
    </row>
    <row r="20" spans="1:17" ht="13.5" customHeight="1">
      <c r="A20" s="370"/>
      <c r="B20" s="371"/>
      <c r="C20" s="371"/>
      <c r="D20" s="371" t="s">
        <v>383</v>
      </c>
      <c r="E20" s="371"/>
      <c r="F20" s="415"/>
      <c r="G20" s="372"/>
      <c r="H20" s="373"/>
      <c r="I20" s="409"/>
      <c r="J20" s="409"/>
      <c r="K20" s="410"/>
      <c r="L20" s="410"/>
      <c r="M20" s="410"/>
      <c r="N20" s="371"/>
      <c r="O20" s="410"/>
      <c r="P20" s="371" t="s">
        <v>380</v>
      </c>
      <c r="Q20" s="374" t="s">
        <v>386</v>
      </c>
    </row>
    <row r="21" spans="1:17" ht="13.5" customHeight="1">
      <c r="A21" s="375"/>
      <c r="B21" s="376"/>
      <c r="C21" s="376"/>
      <c r="D21" s="376" t="s">
        <v>384</v>
      </c>
      <c r="E21" s="376" t="s">
        <v>385</v>
      </c>
      <c r="F21" s="416">
        <f>M21*N21*P21</f>
        <v>666.88300000000004</v>
      </c>
      <c r="G21" s="397"/>
      <c r="H21" s="377"/>
      <c r="I21" s="411"/>
      <c r="J21" s="411"/>
      <c r="K21" s="412"/>
      <c r="L21" s="412"/>
      <c r="M21" s="412">
        <f>F27</f>
        <v>38107.599999999999</v>
      </c>
      <c r="N21" s="376">
        <v>1</v>
      </c>
      <c r="O21" s="412"/>
      <c r="P21" s="376">
        <v>1.7500000000000002E-2</v>
      </c>
      <c r="Q21" s="378" t="s">
        <v>387</v>
      </c>
    </row>
    <row r="22" spans="1:17" ht="13.5" customHeight="1">
      <c r="A22" s="379"/>
      <c r="B22" s="365"/>
      <c r="C22" s="365"/>
      <c r="D22" s="365"/>
      <c r="E22" s="365"/>
      <c r="F22" s="417"/>
      <c r="G22" s="372"/>
      <c r="H22" s="373"/>
      <c r="I22" s="409"/>
      <c r="J22" s="409"/>
      <c r="K22" s="413"/>
      <c r="L22" s="413"/>
      <c r="M22" s="413"/>
      <c r="N22" s="365"/>
      <c r="O22" s="413"/>
      <c r="P22" s="365" t="s">
        <v>355</v>
      </c>
      <c r="Q22" s="369"/>
    </row>
    <row r="23" spans="1:17" ht="13.5" customHeight="1">
      <c r="A23" s="375"/>
      <c r="B23" s="376"/>
      <c r="C23" s="376"/>
      <c r="D23" s="376" t="s">
        <v>360</v>
      </c>
      <c r="E23" s="376"/>
      <c r="F23" s="416">
        <f>M23*N23*P23</f>
        <v>43411.200000000004</v>
      </c>
      <c r="G23" s="397"/>
      <c r="H23" s="377"/>
      <c r="I23" s="411"/>
      <c r="J23" s="411"/>
      <c r="K23" s="412"/>
      <c r="L23" s="412"/>
      <c r="M23" s="412">
        <f>P2</f>
        <v>27200</v>
      </c>
      <c r="N23" s="376">
        <v>1.2</v>
      </c>
      <c r="O23" s="412"/>
      <c r="P23" s="376">
        <v>1.33</v>
      </c>
      <c r="Q23" s="378"/>
    </row>
    <row r="24" spans="1:17" ht="13.5" customHeight="1">
      <c r="A24" s="370"/>
      <c r="B24" s="371"/>
      <c r="C24" s="371"/>
      <c r="D24" s="371"/>
      <c r="E24" s="371"/>
      <c r="F24" s="415"/>
      <c r="G24" s="372"/>
      <c r="H24" s="373"/>
      <c r="I24" s="409"/>
      <c r="J24" s="409"/>
      <c r="K24" s="410"/>
      <c r="L24" s="410"/>
      <c r="M24" s="410"/>
      <c r="N24" s="371"/>
      <c r="O24" s="410"/>
      <c r="P24" s="371"/>
      <c r="Q24" s="374"/>
    </row>
    <row r="25" spans="1:17" ht="13.5" customHeight="1">
      <c r="A25" s="375"/>
      <c r="B25" s="376"/>
      <c r="C25" s="376"/>
      <c r="D25" s="376" t="s">
        <v>39</v>
      </c>
      <c r="E25" s="376"/>
      <c r="F25" s="416">
        <f>O25*P25</f>
        <v>10852.800000000001</v>
      </c>
      <c r="G25" s="397"/>
      <c r="H25" s="377"/>
      <c r="I25" s="411"/>
      <c r="J25" s="411"/>
      <c r="K25" s="412"/>
      <c r="L25" s="412"/>
      <c r="M25" s="412"/>
      <c r="N25" s="376"/>
      <c r="O25" s="412">
        <f>F23</f>
        <v>43411.200000000004</v>
      </c>
      <c r="P25" s="376">
        <v>0.25</v>
      </c>
      <c r="Q25" s="378"/>
    </row>
    <row r="26" spans="1:17" ht="13.5" customHeight="1">
      <c r="A26" s="379"/>
      <c r="B26" s="365"/>
      <c r="C26" s="365"/>
      <c r="D26" s="365"/>
      <c r="E26" s="365"/>
      <c r="F26" s="417"/>
      <c r="G26" s="372" t="s">
        <v>412</v>
      </c>
      <c r="H26" s="373"/>
      <c r="I26" s="409"/>
      <c r="J26" s="409"/>
      <c r="K26" s="413"/>
      <c r="L26" s="413"/>
      <c r="M26" s="413"/>
      <c r="N26" s="365"/>
      <c r="O26" s="413"/>
      <c r="P26" s="365"/>
      <c r="Q26" s="369"/>
    </row>
    <row r="27" spans="1:17" ht="13.5" customHeight="1">
      <c r="A27" s="375">
        <v>313</v>
      </c>
      <c r="B27" s="376" t="s">
        <v>402</v>
      </c>
      <c r="C27" s="383" t="s">
        <v>34</v>
      </c>
      <c r="D27" s="376"/>
      <c r="E27" s="376" t="s">
        <v>385</v>
      </c>
      <c r="F27" s="418">
        <f>SUM(F28:F35)</f>
        <v>38107.599999999999</v>
      </c>
      <c r="G27" s="397" t="s">
        <v>450</v>
      </c>
      <c r="H27" s="377"/>
      <c r="I27" s="411"/>
      <c r="J27" s="411"/>
      <c r="K27" s="412"/>
      <c r="L27" s="412"/>
      <c r="M27" s="412"/>
      <c r="N27" s="376"/>
      <c r="O27" s="412"/>
      <c r="P27" s="376"/>
      <c r="Q27" s="378"/>
    </row>
    <row r="28" spans="1:17" ht="13.5" customHeight="1">
      <c r="A28" s="370"/>
      <c r="B28" s="371"/>
      <c r="C28" s="371"/>
      <c r="D28" s="365"/>
      <c r="E28" s="371"/>
      <c r="F28" s="417"/>
      <c r="G28" s="372"/>
      <c r="H28" s="373"/>
      <c r="I28" s="409"/>
      <c r="J28" s="409"/>
      <c r="K28" s="410"/>
      <c r="L28" s="410"/>
      <c r="M28" s="410"/>
      <c r="N28" s="371"/>
      <c r="O28" s="410"/>
      <c r="P28" s="371" t="s">
        <v>397</v>
      </c>
      <c r="Q28" s="374"/>
    </row>
    <row r="29" spans="1:17" ht="13.5" customHeight="1">
      <c r="A29" s="375"/>
      <c r="B29" s="376"/>
      <c r="C29" s="376"/>
      <c r="D29" s="376" t="s">
        <v>388</v>
      </c>
      <c r="E29" s="376"/>
      <c r="F29" s="416">
        <f>M29*N29*P29</f>
        <v>24240</v>
      </c>
      <c r="G29" s="397"/>
      <c r="H29" s="377"/>
      <c r="I29" s="411"/>
      <c r="J29" s="411"/>
      <c r="K29" s="412"/>
      <c r="L29" s="412"/>
      <c r="M29" s="412">
        <f>P3</f>
        <v>20200</v>
      </c>
      <c r="N29" s="376">
        <v>1.2</v>
      </c>
      <c r="O29" s="412"/>
      <c r="P29" s="376">
        <v>1</v>
      </c>
      <c r="Q29" s="378"/>
    </row>
    <row r="30" spans="1:17" ht="13.5" customHeight="1">
      <c r="A30" s="379"/>
      <c r="B30" s="365"/>
      <c r="C30" s="365"/>
      <c r="D30" s="365"/>
      <c r="E30" s="365"/>
      <c r="F30" s="417"/>
      <c r="G30" s="372"/>
      <c r="H30" s="373">
        <v>258</v>
      </c>
      <c r="I30" s="409">
        <v>104</v>
      </c>
      <c r="J30" s="409"/>
      <c r="K30" s="413"/>
      <c r="L30" s="413"/>
      <c r="M30" s="413"/>
      <c r="N30" s="365"/>
      <c r="O30" s="413"/>
      <c r="P30" s="365" t="s">
        <v>398</v>
      </c>
      <c r="Q30" s="369"/>
    </row>
    <row r="31" spans="1:17" ht="13.5" customHeight="1">
      <c r="A31" s="375"/>
      <c r="B31" s="376"/>
      <c r="C31" s="376"/>
      <c r="D31" s="376" t="s">
        <v>399</v>
      </c>
      <c r="E31" s="376"/>
      <c r="F31" s="416">
        <f>P31*K31</f>
        <v>2069.6</v>
      </c>
      <c r="G31" s="397"/>
      <c r="H31" s="377">
        <v>788</v>
      </c>
      <c r="I31" s="411">
        <v>104</v>
      </c>
      <c r="J31" s="411"/>
      <c r="K31" s="412">
        <f>AVERAGE(I30:I31)</f>
        <v>104</v>
      </c>
      <c r="L31" s="412"/>
      <c r="M31" s="412"/>
      <c r="N31" s="376"/>
      <c r="O31" s="412"/>
      <c r="P31" s="376">
        <v>19.899999999999999</v>
      </c>
      <c r="Q31" s="378"/>
    </row>
    <row r="32" spans="1:17" ht="13.5" customHeight="1">
      <c r="A32" s="370"/>
      <c r="B32" s="371"/>
      <c r="C32" s="371"/>
      <c r="D32" s="371"/>
      <c r="E32" s="371"/>
      <c r="F32" s="415"/>
      <c r="G32" s="372"/>
      <c r="H32" s="373"/>
      <c r="I32" s="409"/>
      <c r="J32" s="409"/>
      <c r="K32" s="410"/>
      <c r="L32" s="410" t="s">
        <v>418</v>
      </c>
      <c r="M32" s="410"/>
      <c r="N32" s="371"/>
      <c r="O32" s="410"/>
      <c r="P32" s="371" t="s">
        <v>419</v>
      </c>
      <c r="Q32" s="374"/>
    </row>
    <row r="33" spans="1:17" ht="13.5" customHeight="1">
      <c r="A33" s="375"/>
      <c r="B33" s="376"/>
      <c r="C33" s="376"/>
      <c r="D33" s="376" t="s">
        <v>400</v>
      </c>
      <c r="E33" s="376"/>
      <c r="F33" s="416">
        <f>L33*P33</f>
        <v>5220.5999999999995</v>
      </c>
      <c r="G33" s="397"/>
      <c r="H33" s="377"/>
      <c r="I33" s="411"/>
      <c r="J33" s="411"/>
      <c r="K33" s="412"/>
      <c r="L33" s="412">
        <v>4620</v>
      </c>
      <c r="M33" s="412"/>
      <c r="N33" s="376"/>
      <c r="O33" s="412"/>
      <c r="P33" s="376">
        <v>1.1299999999999999</v>
      </c>
      <c r="Q33" s="378"/>
    </row>
    <row r="34" spans="1:17" ht="13.5" customHeight="1">
      <c r="A34" s="379"/>
      <c r="B34" s="365"/>
      <c r="C34" s="365"/>
      <c r="D34" s="365"/>
      <c r="E34" s="365"/>
      <c r="F34" s="415"/>
      <c r="G34" s="372"/>
      <c r="H34" s="373"/>
      <c r="I34" s="409"/>
      <c r="J34" s="409"/>
      <c r="K34" s="413"/>
      <c r="L34" s="413"/>
      <c r="M34" s="413"/>
      <c r="N34" s="365"/>
      <c r="O34" s="413"/>
      <c r="P34" s="365"/>
      <c r="Q34" s="369"/>
    </row>
    <row r="35" spans="1:17" ht="13.5" customHeight="1">
      <c r="A35" s="375"/>
      <c r="B35" s="376"/>
      <c r="C35" s="376"/>
      <c r="D35" s="376" t="s">
        <v>401</v>
      </c>
      <c r="E35" s="376"/>
      <c r="F35" s="416">
        <f>O35*P35</f>
        <v>6577.4</v>
      </c>
      <c r="G35" s="397"/>
      <c r="H35" s="377"/>
      <c r="I35" s="411"/>
      <c r="J35" s="411"/>
      <c r="K35" s="412"/>
      <c r="L35" s="412"/>
      <c r="M35" s="412"/>
      <c r="N35" s="376"/>
      <c r="O35" s="412">
        <f>SUM(F28:F31)</f>
        <v>26309.599999999999</v>
      </c>
      <c r="P35" s="376">
        <v>0.25</v>
      </c>
      <c r="Q35" s="378"/>
    </row>
    <row r="36" spans="1:17" ht="13.5" customHeight="1">
      <c r="A36" s="379"/>
      <c r="B36" s="365"/>
      <c r="C36" s="365"/>
      <c r="D36" s="365"/>
      <c r="E36" s="365"/>
      <c r="F36" s="417"/>
      <c r="G36" s="372"/>
      <c r="H36" s="373"/>
      <c r="I36" s="409"/>
      <c r="J36" s="409"/>
      <c r="K36" s="413"/>
      <c r="L36" s="413"/>
      <c r="M36" s="413"/>
      <c r="N36" s="365"/>
      <c r="O36" s="413"/>
      <c r="P36" s="365"/>
      <c r="Q36" s="369"/>
    </row>
    <row r="37" spans="1:17" ht="13.5" customHeight="1">
      <c r="A37" s="375"/>
      <c r="B37" s="376"/>
      <c r="C37" s="376"/>
      <c r="D37" s="376"/>
      <c r="E37" s="376"/>
      <c r="F37" s="416"/>
      <c r="G37" s="397"/>
      <c r="H37" s="377"/>
      <c r="I37" s="411"/>
      <c r="J37" s="411"/>
      <c r="K37" s="412"/>
      <c r="L37" s="412"/>
      <c r="M37" s="412"/>
      <c r="N37" s="376"/>
      <c r="O37" s="412"/>
      <c r="P37" s="376"/>
      <c r="Q37" s="378"/>
    </row>
    <row r="38" spans="1:17" ht="13.5" customHeight="1">
      <c r="A38" s="379"/>
      <c r="B38" s="365"/>
      <c r="C38" s="365"/>
      <c r="D38" s="365"/>
      <c r="E38" s="365"/>
      <c r="F38" s="417"/>
      <c r="G38" s="372"/>
      <c r="H38" s="373"/>
      <c r="I38" s="409"/>
      <c r="J38" s="409"/>
      <c r="K38" s="413"/>
      <c r="L38" s="413"/>
      <c r="M38" s="413"/>
      <c r="N38" s="365"/>
      <c r="O38" s="413"/>
      <c r="P38" s="365"/>
      <c r="Q38" s="369"/>
    </row>
    <row r="39" spans="1:17" ht="13.5" customHeight="1">
      <c r="A39" s="375"/>
      <c r="B39" s="376"/>
      <c r="C39" s="376"/>
      <c r="D39" s="376"/>
      <c r="E39" s="376"/>
      <c r="F39" s="416"/>
      <c r="G39" s="397"/>
      <c r="H39" s="377"/>
      <c r="I39" s="411"/>
      <c r="J39" s="411"/>
      <c r="K39" s="412"/>
      <c r="L39" s="412"/>
      <c r="M39" s="412"/>
      <c r="N39" s="376"/>
      <c r="O39" s="412"/>
      <c r="P39" s="376"/>
      <c r="Q39" s="378"/>
    </row>
    <row r="40" spans="1:17" ht="13.5" customHeight="1">
      <c r="A40" s="379"/>
      <c r="B40" s="365"/>
      <c r="C40" s="365"/>
      <c r="D40" s="365"/>
      <c r="E40" s="365"/>
      <c r="F40" s="417"/>
      <c r="G40" s="372"/>
      <c r="H40" s="373"/>
      <c r="I40" s="409"/>
      <c r="J40" s="409"/>
      <c r="K40" s="413"/>
      <c r="L40" s="413"/>
      <c r="M40" s="413"/>
      <c r="N40" s="365"/>
      <c r="O40" s="413"/>
      <c r="P40" s="365"/>
      <c r="Q40" s="369"/>
    </row>
    <row r="41" spans="1:17" ht="13.5" customHeight="1">
      <c r="A41" s="375"/>
      <c r="B41" s="376"/>
      <c r="C41" s="376"/>
      <c r="D41" s="376"/>
      <c r="E41" s="376"/>
      <c r="F41" s="416"/>
      <c r="G41" s="397"/>
      <c r="H41" s="377"/>
      <c r="I41" s="411"/>
      <c r="J41" s="411"/>
      <c r="K41" s="412"/>
      <c r="L41" s="412"/>
      <c r="M41" s="412"/>
      <c r="N41" s="376"/>
      <c r="O41" s="412"/>
      <c r="P41" s="376"/>
      <c r="Q41" s="378"/>
    </row>
    <row r="42" spans="1:17" ht="13.5" customHeight="1">
      <c r="A42" s="379"/>
      <c r="B42" s="365"/>
      <c r="C42" s="365"/>
      <c r="D42" s="365"/>
      <c r="E42" s="365"/>
      <c r="F42" s="417"/>
      <c r="G42" s="372"/>
      <c r="H42" s="373"/>
      <c r="I42" s="409"/>
      <c r="J42" s="409"/>
      <c r="K42" s="413"/>
      <c r="L42" s="413"/>
      <c r="M42" s="413"/>
      <c r="N42" s="365"/>
      <c r="O42" s="413"/>
      <c r="P42" s="365"/>
      <c r="Q42" s="369"/>
    </row>
    <row r="43" spans="1:17" ht="13.5" customHeight="1">
      <c r="A43" s="375"/>
      <c r="B43" s="376"/>
      <c r="C43" s="376"/>
      <c r="D43" s="376"/>
      <c r="E43" s="376"/>
      <c r="F43" s="416"/>
      <c r="G43" s="397"/>
      <c r="H43" s="377"/>
      <c r="I43" s="411"/>
      <c r="J43" s="411"/>
      <c r="K43" s="412"/>
      <c r="L43" s="412"/>
      <c r="M43" s="412"/>
      <c r="N43" s="376"/>
      <c r="O43" s="412"/>
      <c r="P43" s="376"/>
      <c r="Q43" s="378"/>
    </row>
    <row r="44" spans="1:17" ht="13.5" customHeight="1">
      <c r="A44" s="398"/>
      <c r="B44" s="312" t="s">
        <v>452</v>
      </c>
      <c r="C44" s="399" t="s">
        <v>427</v>
      </c>
      <c r="D44" s="399"/>
      <c r="E44" s="399"/>
      <c r="F44" s="399"/>
      <c r="G44" s="399"/>
      <c r="H44" s="399"/>
      <c r="I44" s="399"/>
      <c r="J44" s="399"/>
      <c r="K44" s="399"/>
      <c r="L44" s="399"/>
      <c r="M44" s="399"/>
      <c r="N44" s="399"/>
      <c r="O44" s="399"/>
      <c r="P44" s="399"/>
      <c r="Q44" s="400"/>
    </row>
    <row r="45" spans="1:17" ht="13.5" customHeight="1">
      <c r="A45" s="467" t="s">
        <v>431</v>
      </c>
      <c r="B45" s="399" t="s">
        <v>467</v>
      </c>
      <c r="C45" s="424">
        <v>1.3</v>
      </c>
      <c r="D45" s="421" t="s">
        <v>431</v>
      </c>
      <c r="E45" s="399" t="s">
        <v>464</v>
      </c>
      <c r="F45" s="421" t="s">
        <v>424</v>
      </c>
      <c r="G45" s="422">
        <v>0.37</v>
      </c>
      <c r="H45" s="420" t="s">
        <v>420</v>
      </c>
      <c r="I45" s="422">
        <v>0.98</v>
      </c>
      <c r="J45" s="420" t="s">
        <v>421</v>
      </c>
      <c r="K45" s="422">
        <v>1.5</v>
      </c>
      <c r="L45" s="420" t="s">
        <v>422</v>
      </c>
      <c r="M45" s="420">
        <f>G45*I45*K45</f>
        <v>0.54389999999999994</v>
      </c>
      <c r="N45" s="421" t="s">
        <v>423</v>
      </c>
      <c r="O45" s="422">
        <v>135</v>
      </c>
      <c r="P45" s="420" t="s">
        <v>425</v>
      </c>
      <c r="Q45" s="423">
        <f>O45/M45</f>
        <v>248.20739106453394</v>
      </c>
    </row>
    <row r="46" spans="1:17" ht="13.5" customHeight="1">
      <c r="A46" s="398"/>
      <c r="B46" s="399" t="s">
        <v>465</v>
      </c>
      <c r="C46" s="424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423" t="str">
        <f>IF(Q45&gt;600,"600kg/m3以上","600㎏/m3未満")</f>
        <v>600㎏/m3未満</v>
      </c>
    </row>
    <row r="47" spans="1:17" ht="13.5" customHeight="1">
      <c r="A47" s="398"/>
      <c r="B47" s="399" t="s">
        <v>466</v>
      </c>
      <c r="C47" s="424">
        <v>1.7</v>
      </c>
      <c r="D47" s="399"/>
      <c r="E47" s="399"/>
      <c r="F47" s="399"/>
      <c r="G47" s="425">
        <f>F$11</f>
        <v>71919.100393442626</v>
      </c>
      <c r="H47" s="420" t="s">
        <v>420</v>
      </c>
      <c r="I47" s="420">
        <f>O45/1000</f>
        <v>0.13500000000000001</v>
      </c>
      <c r="J47" s="420" t="s">
        <v>421</v>
      </c>
      <c r="K47" s="420">
        <f>C45*C47</f>
        <v>2.21</v>
      </c>
      <c r="L47" s="420" t="s">
        <v>422</v>
      </c>
      <c r="M47" s="420">
        <f>G47*I47*K47</f>
        <v>21457.063602383609</v>
      </c>
      <c r="N47" s="421" t="s">
        <v>433</v>
      </c>
      <c r="O47" s="427">
        <f>IF(M47&gt;10000,ROUND(M47,-2),IF(M47&gt;100,ROUND(M47,-1),M47))</f>
        <v>21500</v>
      </c>
      <c r="P47" s="399" t="s">
        <v>434</v>
      </c>
      <c r="Q47" s="400"/>
    </row>
    <row r="48" spans="1:17" ht="13.5" customHeight="1">
      <c r="A48" s="398" t="s">
        <v>432</v>
      </c>
      <c r="B48" s="399"/>
      <c r="C48" s="424"/>
      <c r="D48" s="421" t="s">
        <v>432</v>
      </c>
      <c r="E48" s="399"/>
      <c r="F48" s="421" t="s">
        <v>424</v>
      </c>
      <c r="G48" s="422"/>
      <c r="H48" s="420" t="s">
        <v>420</v>
      </c>
      <c r="I48" s="422"/>
      <c r="J48" s="420" t="s">
        <v>421</v>
      </c>
      <c r="K48" s="422"/>
      <c r="L48" s="420" t="s">
        <v>422</v>
      </c>
      <c r="M48" s="420">
        <f>G48*I48*K48</f>
        <v>0</v>
      </c>
      <c r="N48" s="421" t="s">
        <v>423</v>
      </c>
      <c r="O48" s="422"/>
      <c r="P48" s="420" t="s">
        <v>425</v>
      </c>
      <c r="Q48" s="423" t="e">
        <f>O48/M48</f>
        <v>#DIV/0!</v>
      </c>
    </row>
    <row r="49" spans="1:17" ht="13.5" customHeight="1">
      <c r="A49" s="398"/>
      <c r="B49" s="399"/>
      <c r="C49" s="424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423" t="e">
        <f>IF(Q48&gt;600,"600kg/m3以上","600㎏/m3未満")</f>
        <v>#DIV/0!</v>
      </c>
    </row>
    <row r="50" spans="1:17" ht="13.5" customHeight="1">
      <c r="A50" s="398"/>
      <c r="B50" s="399"/>
      <c r="C50" s="424"/>
      <c r="D50" s="399"/>
      <c r="E50" s="399"/>
      <c r="F50" s="399"/>
      <c r="G50" s="425">
        <f>F$11</f>
        <v>71919.100393442626</v>
      </c>
      <c r="H50" s="420" t="s">
        <v>420</v>
      </c>
      <c r="I50" s="420">
        <f>O48/1000</f>
        <v>0</v>
      </c>
      <c r="J50" s="420" t="s">
        <v>421</v>
      </c>
      <c r="K50" s="420">
        <f>C48*C50</f>
        <v>0</v>
      </c>
      <c r="L50" s="420" t="s">
        <v>422</v>
      </c>
      <c r="M50" s="420">
        <f>G50*I50*K50</f>
        <v>0</v>
      </c>
      <c r="N50" s="421" t="s">
        <v>433</v>
      </c>
      <c r="O50" s="427">
        <f>IF(M50&gt;10000,ROUND(M50,-2),IF(M50&gt;100,ROUND(M50,-1),M50))</f>
        <v>0</v>
      </c>
      <c r="P50" s="399" t="s">
        <v>434</v>
      </c>
      <c r="Q50" s="400"/>
    </row>
    <row r="51" spans="1:17" ht="13.5" customHeight="1">
      <c r="A51" s="398" t="s">
        <v>435</v>
      </c>
      <c r="B51" s="399"/>
      <c r="C51" s="424"/>
      <c r="D51" s="421" t="s">
        <v>435</v>
      </c>
      <c r="E51" s="399"/>
      <c r="F51" s="421" t="s">
        <v>424</v>
      </c>
      <c r="G51" s="422"/>
      <c r="H51" s="420" t="s">
        <v>420</v>
      </c>
      <c r="I51" s="422"/>
      <c r="J51" s="420" t="s">
        <v>421</v>
      </c>
      <c r="K51" s="422"/>
      <c r="L51" s="420" t="s">
        <v>422</v>
      </c>
      <c r="M51" s="420">
        <f>G51*I51*K51</f>
        <v>0</v>
      </c>
      <c r="N51" s="421" t="s">
        <v>423</v>
      </c>
      <c r="O51" s="422"/>
      <c r="P51" s="420" t="s">
        <v>425</v>
      </c>
      <c r="Q51" s="423" t="e">
        <f>O51/M51</f>
        <v>#DIV/0!</v>
      </c>
    </row>
    <row r="52" spans="1:17" ht="13.5" customHeight="1">
      <c r="A52" s="398"/>
      <c r="B52" s="399"/>
      <c r="C52" s="424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423" t="e">
        <f>IF(Q51&gt;600,"600kg/m3以上","600㎏/m3未満")</f>
        <v>#DIV/0!</v>
      </c>
    </row>
    <row r="53" spans="1:17" ht="13.5" customHeight="1">
      <c r="A53" s="398"/>
      <c r="B53" s="399"/>
      <c r="C53" s="424"/>
      <c r="D53" s="399"/>
      <c r="E53" s="399"/>
      <c r="F53" s="399"/>
      <c r="G53" s="425">
        <f>F$11</f>
        <v>71919.100393442626</v>
      </c>
      <c r="H53" s="420" t="s">
        <v>420</v>
      </c>
      <c r="I53" s="420">
        <f>O51/1000</f>
        <v>0</v>
      </c>
      <c r="J53" s="420" t="s">
        <v>421</v>
      </c>
      <c r="K53" s="420">
        <f>C51*C53</f>
        <v>0</v>
      </c>
      <c r="L53" s="420" t="s">
        <v>422</v>
      </c>
      <c r="M53" s="420">
        <f>G53*I53*K53</f>
        <v>0</v>
      </c>
      <c r="N53" s="421" t="s">
        <v>433</v>
      </c>
      <c r="O53" s="427">
        <f>IF(M53&gt;10000,ROUND(M53,-2),IF(M53&gt;100,ROUND(M53,-1),M53))</f>
        <v>0</v>
      </c>
      <c r="P53" s="399" t="s">
        <v>434</v>
      </c>
      <c r="Q53" s="400"/>
    </row>
    <row r="54" spans="1:17" ht="13.5" customHeight="1">
      <c r="A54" s="398"/>
      <c r="B54" s="399"/>
      <c r="C54" s="399"/>
      <c r="D54" s="428" t="s">
        <v>437</v>
      </c>
      <c r="E54" s="426" t="s">
        <v>436</v>
      </c>
      <c r="F54" s="429">
        <v>1</v>
      </c>
      <c r="G54" s="429" t="s">
        <v>438</v>
      </c>
      <c r="H54" s="426"/>
      <c r="I54" s="426"/>
      <c r="J54" s="426"/>
      <c r="K54" s="426"/>
      <c r="L54" s="426"/>
      <c r="M54" s="426"/>
      <c r="N54" s="426"/>
      <c r="O54" s="427">
        <f>SUM(O47+O50)</f>
        <v>21500</v>
      </c>
      <c r="P54" s="426" t="s">
        <v>434</v>
      </c>
      <c r="Q54" s="400"/>
    </row>
    <row r="55" spans="1:17" ht="13.5" customHeight="1" thickBot="1">
      <c r="A55" s="401"/>
      <c r="B55" s="402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403"/>
    </row>
  </sheetData>
  <mergeCells count="10">
    <mergeCell ref="Q1:Q3"/>
    <mergeCell ref="O1:P1"/>
    <mergeCell ref="I1:N1"/>
    <mergeCell ref="G7:H7"/>
    <mergeCell ref="A2:A3"/>
    <mergeCell ref="B2:B3"/>
    <mergeCell ref="C2:C3"/>
    <mergeCell ref="D2:D3"/>
    <mergeCell ref="E2:E3"/>
    <mergeCell ref="F1:H3"/>
  </mergeCells>
  <phoneticPr fontId="2"/>
  <pageMargins left="0" right="0" top="0.39370078740157483" bottom="0.19685039370078741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showGridLines="0" view="pageBreakPreview" zoomScale="80" zoomScaleNormal="80" zoomScaleSheetLayoutView="80" workbookViewId="0">
      <pane ySplit="9" topLeftCell="A25" activePane="bottomLeft" state="frozen"/>
      <selection activeCell="O86" sqref="O86:R86"/>
      <selection pane="bottomLeft" activeCell="O86" sqref="O86:R86"/>
    </sheetView>
  </sheetViews>
  <sheetFormatPr defaultRowHeight="13.5" customHeight="1"/>
  <cols>
    <col min="1" max="1" width="6.375" style="312" customWidth="1"/>
    <col min="2" max="2" width="16.25" style="312" customWidth="1"/>
    <col min="3" max="3" width="5.625" style="312" customWidth="1"/>
    <col min="4" max="5" width="16.25" style="312" customWidth="1"/>
    <col min="6" max="16" width="9.125" style="312" customWidth="1"/>
    <col min="17" max="17" width="18.875" style="312" customWidth="1"/>
    <col min="18" max="16384" width="9" style="312"/>
  </cols>
  <sheetData>
    <row r="1" spans="1:19" ht="13.5" customHeight="1">
      <c r="A1" s="443" t="s">
        <v>356</v>
      </c>
      <c r="B1" s="444" t="s">
        <v>357</v>
      </c>
      <c r="C1" s="445"/>
      <c r="D1" s="445"/>
      <c r="E1" s="446"/>
      <c r="F1" s="690" t="s">
        <v>263</v>
      </c>
      <c r="G1" s="691"/>
      <c r="H1" s="692"/>
      <c r="I1" s="679" t="s">
        <v>405</v>
      </c>
      <c r="J1" s="681"/>
      <c r="K1" s="681"/>
      <c r="L1" s="681"/>
      <c r="M1" s="681"/>
      <c r="N1" s="680"/>
      <c r="O1" s="679" t="s">
        <v>417</v>
      </c>
      <c r="P1" s="680"/>
      <c r="Q1" s="677" t="s">
        <v>441</v>
      </c>
    </row>
    <row r="2" spans="1:19" ht="13.5" customHeight="1">
      <c r="A2" s="684" t="s">
        <v>440</v>
      </c>
      <c r="B2" s="686" t="s">
        <v>439</v>
      </c>
      <c r="C2" s="686">
        <v>1</v>
      </c>
      <c r="D2" s="686" t="s">
        <v>438</v>
      </c>
      <c r="E2" s="688">
        <f>O54</f>
        <v>60900</v>
      </c>
      <c r="F2" s="693"/>
      <c r="G2" s="694"/>
      <c r="H2" s="695"/>
      <c r="I2" s="405" t="s">
        <v>406</v>
      </c>
      <c r="J2" s="385" t="s">
        <v>394</v>
      </c>
      <c r="K2" s="404" t="s">
        <v>408</v>
      </c>
      <c r="L2" s="405" t="s">
        <v>409</v>
      </c>
      <c r="M2" s="386" t="s">
        <v>395</v>
      </c>
      <c r="N2" s="387" t="s">
        <v>411</v>
      </c>
      <c r="O2" s="381" t="s">
        <v>360</v>
      </c>
      <c r="P2" s="382">
        <v>27200</v>
      </c>
      <c r="Q2" s="678"/>
    </row>
    <row r="3" spans="1:19" ht="13.5" customHeight="1">
      <c r="A3" s="685"/>
      <c r="B3" s="687"/>
      <c r="C3" s="687"/>
      <c r="D3" s="687"/>
      <c r="E3" s="689"/>
      <c r="F3" s="693"/>
      <c r="G3" s="694"/>
      <c r="H3" s="695"/>
      <c r="I3" s="430" t="s">
        <v>407</v>
      </c>
      <c r="J3" s="431" t="s">
        <v>393</v>
      </c>
      <c r="K3" s="432" t="s">
        <v>408</v>
      </c>
      <c r="L3" s="430" t="s">
        <v>410</v>
      </c>
      <c r="M3" s="433" t="s">
        <v>396</v>
      </c>
      <c r="N3" s="434" t="s">
        <v>411</v>
      </c>
      <c r="O3" s="435" t="s">
        <v>361</v>
      </c>
      <c r="P3" s="436">
        <v>20200</v>
      </c>
      <c r="Q3" s="678"/>
    </row>
    <row r="4" spans="1:19" ht="13.5" customHeight="1">
      <c r="A4" s="437"/>
      <c r="B4" s="371"/>
      <c r="C4" s="371"/>
      <c r="D4" s="371"/>
      <c r="E4" s="438"/>
      <c r="F4" s="371"/>
      <c r="G4" s="380"/>
      <c r="H4" s="439"/>
      <c r="I4" s="440"/>
      <c r="J4" s="440"/>
      <c r="K4" s="371"/>
      <c r="L4" s="371"/>
      <c r="M4" s="371"/>
      <c r="N4" s="371"/>
      <c r="O4" s="371"/>
      <c r="P4" s="371"/>
      <c r="Q4" s="374"/>
    </row>
    <row r="5" spans="1:19" ht="13.5" customHeight="1">
      <c r="A5" s="388"/>
      <c r="B5" s="365"/>
      <c r="C5" s="365"/>
      <c r="D5" s="365"/>
      <c r="E5" s="365"/>
      <c r="F5" s="365"/>
      <c r="G5" s="367"/>
      <c r="H5" s="407"/>
      <c r="I5" s="441" t="s">
        <v>392</v>
      </c>
      <c r="J5" s="366" t="s">
        <v>392</v>
      </c>
      <c r="K5" s="365"/>
      <c r="L5" s="365"/>
      <c r="M5" s="365"/>
      <c r="N5" s="365"/>
      <c r="O5" s="365"/>
      <c r="P5" s="365"/>
      <c r="Q5" s="369"/>
    </row>
    <row r="6" spans="1:19" ht="13.5" customHeight="1">
      <c r="A6" s="388"/>
      <c r="B6" s="365"/>
      <c r="C6" s="365"/>
      <c r="D6" s="365"/>
      <c r="E6" s="365"/>
      <c r="F6" s="365"/>
      <c r="G6" s="367"/>
      <c r="H6" s="407"/>
      <c r="I6" s="366" t="s">
        <v>367</v>
      </c>
      <c r="J6" s="366" t="s">
        <v>329</v>
      </c>
      <c r="K6" s="366" t="s">
        <v>390</v>
      </c>
      <c r="L6" s="366"/>
      <c r="M6" s="366"/>
      <c r="N6" s="366"/>
      <c r="O6" s="366" t="s">
        <v>404</v>
      </c>
      <c r="P6" s="366"/>
      <c r="Q6" s="369"/>
    </row>
    <row r="7" spans="1:19" ht="13.5" customHeight="1">
      <c r="A7" s="389" t="s">
        <v>362</v>
      </c>
      <c r="B7" s="366" t="s">
        <v>363</v>
      </c>
      <c r="C7" s="366" t="s">
        <v>16</v>
      </c>
      <c r="D7" s="366" t="s">
        <v>331</v>
      </c>
      <c r="E7" s="366" t="s">
        <v>364</v>
      </c>
      <c r="F7" s="366" t="s">
        <v>365</v>
      </c>
      <c r="G7" s="682" t="s">
        <v>366</v>
      </c>
      <c r="H7" s="683"/>
      <c r="I7" s="366" t="s">
        <v>368</v>
      </c>
      <c r="J7" s="366" t="s">
        <v>328</v>
      </c>
      <c r="K7" s="366" t="s">
        <v>370</v>
      </c>
      <c r="L7" s="441" t="s">
        <v>391</v>
      </c>
      <c r="M7" s="366" t="s">
        <v>102</v>
      </c>
      <c r="N7" s="366" t="s">
        <v>389</v>
      </c>
      <c r="O7" s="366" t="s">
        <v>403</v>
      </c>
      <c r="P7" s="366" t="s">
        <v>358</v>
      </c>
      <c r="Q7" s="391" t="s">
        <v>371</v>
      </c>
    </row>
    <row r="8" spans="1:19" ht="13.5" customHeight="1">
      <c r="A8" s="389"/>
      <c r="B8" s="366"/>
      <c r="C8" s="366"/>
      <c r="D8" s="366"/>
      <c r="E8" s="366"/>
      <c r="F8" s="366"/>
      <c r="G8" s="390"/>
      <c r="H8" s="407"/>
      <c r="I8" s="366" t="s">
        <v>369</v>
      </c>
      <c r="J8" s="366" t="s">
        <v>369</v>
      </c>
      <c r="K8" s="365"/>
      <c r="L8" s="365"/>
      <c r="M8" s="365"/>
      <c r="N8" s="365"/>
      <c r="O8" s="365"/>
      <c r="P8" s="365"/>
      <c r="Q8" s="391"/>
      <c r="R8" s="359"/>
    </row>
    <row r="9" spans="1:19" ht="13.5" customHeight="1" thickBot="1">
      <c r="A9" s="392"/>
      <c r="B9" s="393"/>
      <c r="C9" s="393"/>
      <c r="D9" s="393"/>
      <c r="E9" s="393"/>
      <c r="F9" s="393"/>
      <c r="G9" s="394"/>
      <c r="H9" s="408"/>
      <c r="I9" s="393"/>
      <c r="J9" s="395"/>
      <c r="K9" s="393"/>
      <c r="L9" s="393"/>
      <c r="M9" s="393"/>
      <c r="N9" s="393"/>
      <c r="O9" s="393"/>
      <c r="P9" s="393"/>
      <c r="Q9" s="396"/>
      <c r="R9" s="359"/>
      <c r="S9" s="359"/>
    </row>
    <row r="10" spans="1:19" ht="13.5" customHeight="1" thickTop="1">
      <c r="A10" s="360"/>
      <c r="B10" s="361"/>
      <c r="C10" s="361"/>
      <c r="D10" s="361"/>
      <c r="E10" s="361"/>
      <c r="F10" s="361"/>
      <c r="G10" s="406" t="s">
        <v>412</v>
      </c>
      <c r="H10" s="362"/>
      <c r="I10" s="361"/>
      <c r="J10" s="361"/>
      <c r="K10" s="361"/>
      <c r="L10" s="361"/>
      <c r="M10" s="361"/>
      <c r="N10" s="361"/>
      <c r="O10" s="361"/>
      <c r="P10" s="361"/>
      <c r="Q10" s="363"/>
    </row>
    <row r="11" spans="1:19" ht="13.5" customHeight="1">
      <c r="A11" s="364">
        <v>300</v>
      </c>
      <c r="B11" s="365" t="s">
        <v>359</v>
      </c>
      <c r="C11" s="366" t="s">
        <v>38</v>
      </c>
      <c r="D11" s="365"/>
      <c r="E11" s="365"/>
      <c r="F11" s="419">
        <f>SUM(F12:F25)</f>
        <v>71919.100393442626</v>
      </c>
      <c r="G11" s="390" t="s">
        <v>453</v>
      </c>
      <c r="H11" s="368"/>
      <c r="I11" s="365"/>
      <c r="J11" s="365"/>
      <c r="K11" s="365"/>
      <c r="L11" s="365"/>
      <c r="M11" s="365"/>
      <c r="N11" s="365"/>
      <c r="O11" s="365"/>
      <c r="P11" s="365"/>
      <c r="Q11" s="369"/>
    </row>
    <row r="12" spans="1:19" ht="13.5" customHeight="1">
      <c r="A12" s="370"/>
      <c r="B12" s="371"/>
      <c r="C12" s="371"/>
      <c r="D12" s="371"/>
      <c r="E12" s="371"/>
      <c r="F12" s="415"/>
      <c r="G12" s="372"/>
      <c r="H12" s="373">
        <v>285</v>
      </c>
      <c r="I12" s="409">
        <v>46000</v>
      </c>
      <c r="J12" s="409"/>
      <c r="K12" s="410"/>
      <c r="L12" s="410"/>
      <c r="M12" s="410"/>
      <c r="N12" s="371"/>
      <c r="O12" s="410"/>
      <c r="P12" s="371" t="s">
        <v>374</v>
      </c>
      <c r="Q12" s="374"/>
    </row>
    <row r="13" spans="1:19" ht="13.5" customHeight="1">
      <c r="A13" s="375"/>
      <c r="B13" s="376"/>
      <c r="C13" s="376"/>
      <c r="D13" s="376" t="s">
        <v>372</v>
      </c>
      <c r="E13" s="376" t="s">
        <v>373</v>
      </c>
      <c r="F13" s="416">
        <f>K13*P13</f>
        <v>15961.999999999998</v>
      </c>
      <c r="G13" s="397"/>
      <c r="H13" s="377">
        <v>809</v>
      </c>
      <c r="I13" s="411">
        <v>46000</v>
      </c>
      <c r="J13" s="411"/>
      <c r="K13" s="412">
        <f>AVERAGE(I12:I13)</f>
        <v>46000</v>
      </c>
      <c r="L13" s="412"/>
      <c r="M13" s="412"/>
      <c r="N13" s="376"/>
      <c r="O13" s="412"/>
      <c r="P13" s="376">
        <v>0.34699999999999998</v>
      </c>
      <c r="Q13" s="378"/>
    </row>
    <row r="14" spans="1:19" ht="13.5" customHeight="1">
      <c r="A14" s="379"/>
      <c r="B14" s="365"/>
      <c r="C14" s="365"/>
      <c r="D14" s="365"/>
      <c r="E14" s="365"/>
      <c r="F14" s="415"/>
      <c r="G14" s="372"/>
      <c r="H14" s="373"/>
      <c r="I14" s="409"/>
      <c r="J14" s="409"/>
      <c r="K14" s="413"/>
      <c r="L14" s="413" t="s">
        <v>413</v>
      </c>
      <c r="M14" s="413"/>
      <c r="N14" s="365"/>
      <c r="O14" s="413"/>
      <c r="P14" s="365" t="s">
        <v>374</v>
      </c>
      <c r="Q14" s="369"/>
    </row>
    <row r="15" spans="1:19" ht="13.5" customHeight="1">
      <c r="A15" s="375"/>
      <c r="B15" s="376"/>
      <c r="C15" s="376"/>
      <c r="D15" s="376" t="s">
        <v>375</v>
      </c>
      <c r="E15" s="376" t="s">
        <v>376</v>
      </c>
      <c r="F15" s="416">
        <f>L15*P15</f>
        <v>977.36799999999994</v>
      </c>
      <c r="G15" s="397"/>
      <c r="H15" s="377"/>
      <c r="I15" s="411"/>
      <c r="J15" s="411"/>
      <c r="K15" s="412"/>
      <c r="L15" s="412">
        <v>563</v>
      </c>
      <c r="M15" s="412"/>
      <c r="N15" s="376"/>
      <c r="O15" s="412"/>
      <c r="P15" s="376">
        <v>1.736</v>
      </c>
      <c r="Q15" s="378"/>
    </row>
    <row r="16" spans="1:19" ht="13.5" customHeight="1">
      <c r="A16" s="370"/>
      <c r="B16" s="371"/>
      <c r="C16" s="371"/>
      <c r="D16" s="371"/>
      <c r="E16" s="371"/>
      <c r="F16" s="415"/>
      <c r="G16" s="372"/>
      <c r="H16" s="373">
        <v>701</v>
      </c>
      <c r="I16" s="409">
        <v>9000</v>
      </c>
      <c r="J16" s="409"/>
      <c r="K16" s="410">
        <f>AVERAGE(I16:I17)</f>
        <v>9270</v>
      </c>
      <c r="L16" s="410" t="s">
        <v>415</v>
      </c>
      <c r="M16" s="410"/>
      <c r="N16" s="371"/>
      <c r="O16" s="410"/>
      <c r="P16" s="371" t="s">
        <v>378</v>
      </c>
      <c r="Q16" s="374"/>
    </row>
    <row r="17" spans="1:17" ht="13.5" customHeight="1">
      <c r="A17" s="375"/>
      <c r="B17" s="376"/>
      <c r="C17" s="376"/>
      <c r="D17" s="376" t="s">
        <v>377</v>
      </c>
      <c r="E17" s="376" t="s">
        <v>414</v>
      </c>
      <c r="F17" s="416">
        <f>K17*P17</f>
        <v>41.127393442622946</v>
      </c>
      <c r="G17" s="397"/>
      <c r="H17" s="377">
        <v>570</v>
      </c>
      <c r="I17" s="411">
        <v>9540</v>
      </c>
      <c r="J17" s="411"/>
      <c r="K17" s="412">
        <f>K16/3.66*2</f>
        <v>5065.5737704918029</v>
      </c>
      <c r="L17" s="414" t="s">
        <v>416</v>
      </c>
      <c r="M17" s="412"/>
      <c r="N17" s="376"/>
      <c r="O17" s="412"/>
      <c r="P17" s="376">
        <f>8.119/1000</f>
        <v>8.1189999999999995E-3</v>
      </c>
      <c r="Q17" s="378"/>
    </row>
    <row r="18" spans="1:17" ht="13.5" customHeight="1">
      <c r="A18" s="379"/>
      <c r="B18" s="365"/>
      <c r="C18" s="365"/>
      <c r="D18" s="365"/>
      <c r="E18" s="365"/>
      <c r="F18" s="417"/>
      <c r="G18" s="372"/>
      <c r="H18" s="373">
        <v>235</v>
      </c>
      <c r="I18" s="409">
        <v>36000</v>
      </c>
      <c r="J18" s="409"/>
      <c r="K18" s="410"/>
      <c r="L18" s="413"/>
      <c r="M18" s="413"/>
      <c r="N18" s="365"/>
      <c r="O18" s="413"/>
      <c r="P18" s="365" t="s">
        <v>379</v>
      </c>
      <c r="Q18" s="369"/>
    </row>
    <row r="19" spans="1:17" ht="13.5" customHeight="1">
      <c r="A19" s="375"/>
      <c r="B19" s="376"/>
      <c r="C19" s="376"/>
      <c r="D19" s="376" t="s">
        <v>381</v>
      </c>
      <c r="E19" s="376" t="s">
        <v>382</v>
      </c>
      <c r="F19" s="416">
        <f>K19*P19</f>
        <v>7.7219999999999995</v>
      </c>
      <c r="G19" s="397"/>
      <c r="H19" s="377">
        <v>156</v>
      </c>
      <c r="I19" s="411">
        <v>42000</v>
      </c>
      <c r="J19" s="411"/>
      <c r="K19" s="412">
        <f>AVERAGE(I18:I19)</f>
        <v>39000</v>
      </c>
      <c r="L19" s="412"/>
      <c r="M19" s="412"/>
      <c r="N19" s="376"/>
      <c r="O19" s="412"/>
      <c r="P19" s="376">
        <v>1.9799999999999999E-4</v>
      </c>
      <c r="Q19" s="378"/>
    </row>
    <row r="20" spans="1:17" ht="13.5" customHeight="1">
      <c r="A20" s="370"/>
      <c r="B20" s="371"/>
      <c r="C20" s="371"/>
      <c r="D20" s="371" t="s">
        <v>383</v>
      </c>
      <c r="E20" s="371"/>
      <c r="F20" s="415"/>
      <c r="G20" s="372"/>
      <c r="H20" s="373"/>
      <c r="I20" s="409"/>
      <c r="J20" s="409"/>
      <c r="K20" s="410"/>
      <c r="L20" s="410"/>
      <c r="M20" s="410"/>
      <c r="N20" s="371"/>
      <c r="O20" s="410"/>
      <c r="P20" s="371" t="s">
        <v>380</v>
      </c>
      <c r="Q20" s="374" t="s">
        <v>386</v>
      </c>
    </row>
    <row r="21" spans="1:17" ht="13.5" customHeight="1">
      <c r="A21" s="375"/>
      <c r="B21" s="376"/>
      <c r="C21" s="376"/>
      <c r="D21" s="376" t="s">
        <v>384</v>
      </c>
      <c r="E21" s="376" t="s">
        <v>385</v>
      </c>
      <c r="F21" s="416">
        <f>M21*N21*P21</f>
        <v>666.88300000000004</v>
      </c>
      <c r="G21" s="397"/>
      <c r="H21" s="377"/>
      <c r="I21" s="411"/>
      <c r="J21" s="411"/>
      <c r="K21" s="412"/>
      <c r="L21" s="412"/>
      <c r="M21" s="412">
        <f>F27</f>
        <v>38107.599999999999</v>
      </c>
      <c r="N21" s="376">
        <v>1</v>
      </c>
      <c r="O21" s="412"/>
      <c r="P21" s="376">
        <v>1.7500000000000002E-2</v>
      </c>
      <c r="Q21" s="378" t="s">
        <v>387</v>
      </c>
    </row>
    <row r="22" spans="1:17" ht="13.5" customHeight="1">
      <c r="A22" s="379"/>
      <c r="B22" s="365"/>
      <c r="C22" s="365"/>
      <c r="D22" s="365"/>
      <c r="E22" s="365"/>
      <c r="F22" s="417"/>
      <c r="G22" s="372"/>
      <c r="H22" s="373"/>
      <c r="I22" s="409"/>
      <c r="J22" s="409"/>
      <c r="K22" s="413"/>
      <c r="L22" s="413"/>
      <c r="M22" s="413"/>
      <c r="N22" s="365"/>
      <c r="O22" s="413"/>
      <c r="P22" s="365" t="s">
        <v>355</v>
      </c>
      <c r="Q22" s="369"/>
    </row>
    <row r="23" spans="1:17" ht="13.5" customHeight="1">
      <c r="A23" s="375"/>
      <c r="B23" s="376"/>
      <c r="C23" s="376"/>
      <c r="D23" s="376" t="s">
        <v>360</v>
      </c>
      <c r="E23" s="376"/>
      <c r="F23" s="416">
        <f>M23*N23*P23</f>
        <v>43411.200000000004</v>
      </c>
      <c r="G23" s="397"/>
      <c r="H23" s="377"/>
      <c r="I23" s="411"/>
      <c r="J23" s="411"/>
      <c r="K23" s="412"/>
      <c r="L23" s="412"/>
      <c r="M23" s="412">
        <f>P2</f>
        <v>27200</v>
      </c>
      <c r="N23" s="376">
        <v>1.2</v>
      </c>
      <c r="O23" s="412"/>
      <c r="P23" s="376">
        <v>1.33</v>
      </c>
      <c r="Q23" s="378"/>
    </row>
    <row r="24" spans="1:17" ht="13.5" customHeight="1">
      <c r="A24" s="370"/>
      <c r="B24" s="371"/>
      <c r="C24" s="371"/>
      <c r="D24" s="371"/>
      <c r="E24" s="371"/>
      <c r="F24" s="415"/>
      <c r="G24" s="372"/>
      <c r="H24" s="373"/>
      <c r="I24" s="409"/>
      <c r="J24" s="409"/>
      <c r="K24" s="410"/>
      <c r="L24" s="410"/>
      <c r="M24" s="410"/>
      <c r="N24" s="371"/>
      <c r="O24" s="410"/>
      <c r="P24" s="371"/>
      <c r="Q24" s="374"/>
    </row>
    <row r="25" spans="1:17" ht="13.5" customHeight="1">
      <c r="A25" s="375"/>
      <c r="B25" s="376"/>
      <c r="C25" s="376"/>
      <c r="D25" s="376" t="s">
        <v>39</v>
      </c>
      <c r="E25" s="376"/>
      <c r="F25" s="416">
        <f>O25*P25</f>
        <v>10852.800000000001</v>
      </c>
      <c r="G25" s="397"/>
      <c r="H25" s="377"/>
      <c r="I25" s="411"/>
      <c r="J25" s="411"/>
      <c r="K25" s="412"/>
      <c r="L25" s="412"/>
      <c r="M25" s="412"/>
      <c r="N25" s="376"/>
      <c r="O25" s="412">
        <f>F23</f>
        <v>43411.200000000004</v>
      </c>
      <c r="P25" s="376">
        <v>0.25</v>
      </c>
      <c r="Q25" s="378"/>
    </row>
    <row r="26" spans="1:17" ht="13.5" customHeight="1">
      <c r="A26" s="379"/>
      <c r="B26" s="365"/>
      <c r="C26" s="365"/>
      <c r="D26" s="365"/>
      <c r="E26" s="365"/>
      <c r="F26" s="417"/>
      <c r="G26" s="372" t="s">
        <v>412</v>
      </c>
      <c r="H26" s="373"/>
      <c r="I26" s="409"/>
      <c r="J26" s="409"/>
      <c r="K26" s="413"/>
      <c r="L26" s="413"/>
      <c r="M26" s="413"/>
      <c r="N26" s="365"/>
      <c r="O26" s="413"/>
      <c r="P26" s="365"/>
      <c r="Q26" s="369"/>
    </row>
    <row r="27" spans="1:17" ht="13.5" customHeight="1">
      <c r="A27" s="375">
        <v>313</v>
      </c>
      <c r="B27" s="376" t="s">
        <v>402</v>
      </c>
      <c r="C27" s="383" t="s">
        <v>34</v>
      </c>
      <c r="D27" s="376"/>
      <c r="E27" s="376" t="s">
        <v>385</v>
      </c>
      <c r="F27" s="418">
        <f>SUM(F28:F35)</f>
        <v>38107.599999999999</v>
      </c>
      <c r="G27" s="397" t="s">
        <v>450</v>
      </c>
      <c r="H27" s="377"/>
      <c r="I27" s="411"/>
      <c r="J27" s="411"/>
      <c r="K27" s="412"/>
      <c r="L27" s="412"/>
      <c r="M27" s="412"/>
      <c r="N27" s="376"/>
      <c r="O27" s="412"/>
      <c r="P27" s="376"/>
      <c r="Q27" s="378"/>
    </row>
    <row r="28" spans="1:17" ht="13.5" customHeight="1">
      <c r="A28" s="370"/>
      <c r="B28" s="371"/>
      <c r="C28" s="371"/>
      <c r="D28" s="365"/>
      <c r="E28" s="371"/>
      <c r="F28" s="417"/>
      <c r="G28" s="372"/>
      <c r="H28" s="373"/>
      <c r="I28" s="409"/>
      <c r="J28" s="409"/>
      <c r="K28" s="410"/>
      <c r="L28" s="410"/>
      <c r="M28" s="410"/>
      <c r="N28" s="371"/>
      <c r="O28" s="410"/>
      <c r="P28" s="371" t="s">
        <v>397</v>
      </c>
      <c r="Q28" s="374"/>
    </row>
    <row r="29" spans="1:17" ht="13.5" customHeight="1">
      <c r="A29" s="375"/>
      <c r="B29" s="376"/>
      <c r="C29" s="376"/>
      <c r="D29" s="376" t="s">
        <v>388</v>
      </c>
      <c r="E29" s="376"/>
      <c r="F29" s="416">
        <f>M29*N29*P29</f>
        <v>24240</v>
      </c>
      <c r="G29" s="397"/>
      <c r="H29" s="377"/>
      <c r="I29" s="411"/>
      <c r="J29" s="411"/>
      <c r="K29" s="412"/>
      <c r="L29" s="412"/>
      <c r="M29" s="412">
        <f>P3</f>
        <v>20200</v>
      </c>
      <c r="N29" s="376">
        <v>1.2</v>
      </c>
      <c r="O29" s="412"/>
      <c r="P29" s="376">
        <v>1</v>
      </c>
      <c r="Q29" s="378"/>
    </row>
    <row r="30" spans="1:17" ht="13.5" customHeight="1">
      <c r="A30" s="379"/>
      <c r="B30" s="365"/>
      <c r="C30" s="365"/>
      <c r="D30" s="365"/>
      <c r="E30" s="365"/>
      <c r="F30" s="417"/>
      <c r="G30" s="372"/>
      <c r="H30" s="373">
        <v>258</v>
      </c>
      <c r="I30" s="409">
        <v>104</v>
      </c>
      <c r="J30" s="409"/>
      <c r="K30" s="413"/>
      <c r="L30" s="413"/>
      <c r="M30" s="413"/>
      <c r="N30" s="365"/>
      <c r="O30" s="413"/>
      <c r="P30" s="365" t="s">
        <v>398</v>
      </c>
      <c r="Q30" s="369"/>
    </row>
    <row r="31" spans="1:17" ht="13.5" customHeight="1">
      <c r="A31" s="375"/>
      <c r="B31" s="376"/>
      <c r="C31" s="376"/>
      <c r="D31" s="376" t="s">
        <v>399</v>
      </c>
      <c r="E31" s="376" t="s">
        <v>451</v>
      </c>
      <c r="F31" s="416">
        <f>P31*K31</f>
        <v>2069.6</v>
      </c>
      <c r="G31" s="397"/>
      <c r="H31" s="377">
        <v>788</v>
      </c>
      <c r="I31" s="411">
        <v>104</v>
      </c>
      <c r="J31" s="411"/>
      <c r="K31" s="412">
        <f>AVERAGE(I30:I31)</f>
        <v>104</v>
      </c>
      <c r="L31" s="412"/>
      <c r="M31" s="412"/>
      <c r="N31" s="376"/>
      <c r="O31" s="412"/>
      <c r="P31" s="376">
        <v>19.899999999999999</v>
      </c>
      <c r="Q31" s="378"/>
    </row>
    <row r="32" spans="1:17" ht="13.5" customHeight="1">
      <c r="A32" s="370"/>
      <c r="B32" s="371"/>
      <c r="C32" s="371"/>
      <c r="D32" s="371"/>
      <c r="E32" s="371"/>
      <c r="F32" s="415"/>
      <c r="G32" s="372"/>
      <c r="H32" s="373"/>
      <c r="I32" s="409"/>
      <c r="J32" s="409"/>
      <c r="K32" s="410"/>
      <c r="L32" s="410" t="s">
        <v>418</v>
      </c>
      <c r="M32" s="410"/>
      <c r="N32" s="371"/>
      <c r="O32" s="410"/>
      <c r="P32" s="371" t="s">
        <v>419</v>
      </c>
      <c r="Q32" s="374"/>
    </row>
    <row r="33" spans="1:17" ht="13.5" customHeight="1">
      <c r="A33" s="375"/>
      <c r="B33" s="376"/>
      <c r="C33" s="376"/>
      <c r="D33" s="376" t="s">
        <v>400</v>
      </c>
      <c r="E33" s="376"/>
      <c r="F33" s="416">
        <f>L33*P33</f>
        <v>5220.5999999999995</v>
      </c>
      <c r="G33" s="397"/>
      <c r="H33" s="377"/>
      <c r="I33" s="411"/>
      <c r="J33" s="411"/>
      <c r="K33" s="412"/>
      <c r="L33" s="412">
        <v>4620</v>
      </c>
      <c r="M33" s="412"/>
      <c r="N33" s="376"/>
      <c r="O33" s="412"/>
      <c r="P33" s="376">
        <v>1.1299999999999999</v>
      </c>
      <c r="Q33" s="378"/>
    </row>
    <row r="34" spans="1:17" ht="13.5" customHeight="1">
      <c r="A34" s="379"/>
      <c r="B34" s="365"/>
      <c r="C34" s="365"/>
      <c r="D34" s="365"/>
      <c r="E34" s="365"/>
      <c r="F34" s="415"/>
      <c r="G34" s="372"/>
      <c r="H34" s="373"/>
      <c r="I34" s="409"/>
      <c r="J34" s="409"/>
      <c r="K34" s="413"/>
      <c r="L34" s="413"/>
      <c r="M34" s="413"/>
      <c r="N34" s="365"/>
      <c r="O34" s="413"/>
      <c r="P34" s="365"/>
      <c r="Q34" s="369"/>
    </row>
    <row r="35" spans="1:17" ht="13.5" customHeight="1">
      <c r="A35" s="375"/>
      <c r="B35" s="376"/>
      <c r="C35" s="376"/>
      <c r="D35" s="376" t="s">
        <v>401</v>
      </c>
      <c r="E35" s="376"/>
      <c r="F35" s="416">
        <f>O35*P35</f>
        <v>6577.4</v>
      </c>
      <c r="G35" s="397"/>
      <c r="H35" s="377"/>
      <c r="I35" s="411"/>
      <c r="J35" s="411"/>
      <c r="K35" s="412"/>
      <c r="L35" s="412"/>
      <c r="M35" s="412"/>
      <c r="N35" s="376"/>
      <c r="O35" s="412">
        <f>SUM(F28:F31)</f>
        <v>26309.599999999999</v>
      </c>
      <c r="P35" s="376">
        <v>0.25</v>
      </c>
      <c r="Q35" s="378"/>
    </row>
    <row r="36" spans="1:17" ht="13.5" customHeight="1">
      <c r="A36" s="379"/>
      <c r="B36" s="365"/>
      <c r="C36" s="365"/>
      <c r="D36" s="365"/>
      <c r="E36" s="365"/>
      <c r="F36" s="417"/>
      <c r="G36" s="372"/>
      <c r="H36" s="373"/>
      <c r="I36" s="409"/>
      <c r="J36" s="409"/>
      <c r="K36" s="413"/>
      <c r="L36" s="413"/>
      <c r="M36" s="413"/>
      <c r="N36" s="365"/>
      <c r="O36" s="413"/>
      <c r="P36" s="365"/>
      <c r="Q36" s="369"/>
    </row>
    <row r="37" spans="1:17" ht="13.5" customHeight="1">
      <c r="A37" s="375"/>
      <c r="B37" s="376"/>
      <c r="C37" s="376"/>
      <c r="D37" s="376"/>
      <c r="E37" s="376"/>
      <c r="F37" s="416"/>
      <c r="G37" s="397"/>
      <c r="H37" s="377"/>
      <c r="I37" s="411"/>
      <c r="J37" s="411"/>
      <c r="K37" s="412"/>
      <c r="L37" s="412"/>
      <c r="M37" s="412"/>
      <c r="N37" s="376"/>
      <c r="O37" s="412"/>
      <c r="P37" s="376"/>
      <c r="Q37" s="378"/>
    </row>
    <row r="38" spans="1:17" ht="13.5" customHeight="1">
      <c r="A38" s="379"/>
      <c r="B38" s="365"/>
      <c r="C38" s="365"/>
      <c r="D38" s="365"/>
      <c r="E38" s="365"/>
      <c r="F38" s="417"/>
      <c r="G38" s="372"/>
      <c r="H38" s="373"/>
      <c r="I38" s="409"/>
      <c r="J38" s="409"/>
      <c r="K38" s="413"/>
      <c r="L38" s="413"/>
      <c r="M38" s="413"/>
      <c r="N38" s="365"/>
      <c r="O38" s="413"/>
      <c r="P38" s="365"/>
      <c r="Q38" s="369"/>
    </row>
    <row r="39" spans="1:17" ht="13.5" customHeight="1">
      <c r="A39" s="375"/>
      <c r="B39" s="376"/>
      <c r="C39" s="376"/>
      <c r="D39" s="376"/>
      <c r="E39" s="376"/>
      <c r="F39" s="416"/>
      <c r="G39" s="397"/>
      <c r="H39" s="377"/>
      <c r="I39" s="411"/>
      <c r="J39" s="411"/>
      <c r="K39" s="412"/>
      <c r="L39" s="412"/>
      <c r="M39" s="412"/>
      <c r="N39" s="376"/>
      <c r="O39" s="412"/>
      <c r="P39" s="376"/>
      <c r="Q39" s="378"/>
    </row>
    <row r="40" spans="1:17" ht="13.5" customHeight="1">
      <c r="A40" s="379"/>
      <c r="B40" s="365"/>
      <c r="C40" s="365"/>
      <c r="D40" s="365"/>
      <c r="E40" s="365"/>
      <c r="F40" s="417"/>
      <c r="G40" s="372"/>
      <c r="H40" s="373"/>
      <c r="I40" s="409"/>
      <c r="J40" s="409"/>
      <c r="K40" s="413"/>
      <c r="L40" s="413"/>
      <c r="M40" s="413"/>
      <c r="N40" s="365"/>
      <c r="O40" s="413"/>
      <c r="P40" s="365"/>
      <c r="Q40" s="369"/>
    </row>
    <row r="41" spans="1:17" ht="13.5" customHeight="1">
      <c r="A41" s="375"/>
      <c r="B41" s="376"/>
      <c r="C41" s="376"/>
      <c r="D41" s="376"/>
      <c r="E41" s="376"/>
      <c r="F41" s="416"/>
      <c r="G41" s="397"/>
      <c r="H41" s="377"/>
      <c r="I41" s="411"/>
      <c r="J41" s="411"/>
      <c r="K41" s="412"/>
      <c r="L41" s="412"/>
      <c r="M41" s="412"/>
      <c r="N41" s="376"/>
      <c r="O41" s="412"/>
      <c r="P41" s="376"/>
      <c r="Q41" s="378"/>
    </row>
    <row r="42" spans="1:17" ht="13.5" customHeight="1">
      <c r="A42" s="379"/>
      <c r="B42" s="365"/>
      <c r="C42" s="365"/>
      <c r="D42" s="365"/>
      <c r="E42" s="365"/>
      <c r="F42" s="417"/>
      <c r="G42" s="372"/>
      <c r="H42" s="373"/>
      <c r="I42" s="409"/>
      <c r="J42" s="409"/>
      <c r="K42" s="413"/>
      <c r="L42" s="413"/>
      <c r="M42" s="413"/>
      <c r="N42" s="365"/>
      <c r="O42" s="413"/>
      <c r="P42" s="365"/>
      <c r="Q42" s="369"/>
    </row>
    <row r="43" spans="1:17" ht="13.5" customHeight="1">
      <c r="A43" s="375"/>
      <c r="B43" s="376"/>
      <c r="C43" s="376"/>
      <c r="D43" s="376"/>
      <c r="E43" s="376"/>
      <c r="F43" s="416"/>
      <c r="G43" s="397"/>
      <c r="H43" s="377"/>
      <c r="I43" s="411"/>
      <c r="J43" s="411"/>
      <c r="K43" s="412"/>
      <c r="L43" s="412"/>
      <c r="M43" s="412"/>
      <c r="N43" s="376"/>
      <c r="O43" s="412"/>
      <c r="P43" s="376"/>
      <c r="Q43" s="378"/>
    </row>
    <row r="44" spans="1:17" ht="13.5" customHeight="1">
      <c r="A44" s="398"/>
      <c r="B44" s="312" t="s">
        <v>452</v>
      </c>
      <c r="C44" s="399" t="s">
        <v>427</v>
      </c>
      <c r="D44" s="399"/>
      <c r="E44" s="399" t="s">
        <v>444</v>
      </c>
      <c r="F44" s="399"/>
      <c r="G44" s="399"/>
      <c r="H44" s="399"/>
      <c r="I44" s="399"/>
      <c r="J44" s="399"/>
      <c r="K44" s="399"/>
      <c r="L44" s="399"/>
      <c r="M44" s="399"/>
      <c r="N44" s="399"/>
      <c r="O44" s="399"/>
      <c r="P44" s="399"/>
      <c r="Q44" s="400"/>
    </row>
    <row r="45" spans="1:17" ht="13.5" customHeight="1">
      <c r="A45" s="467" t="s">
        <v>431</v>
      </c>
      <c r="B45" s="399" t="s">
        <v>426</v>
      </c>
      <c r="C45" s="424">
        <v>1</v>
      </c>
      <c r="D45" s="421" t="s">
        <v>431</v>
      </c>
      <c r="E45" s="399" t="s">
        <v>442</v>
      </c>
      <c r="F45" s="421" t="s">
        <v>424</v>
      </c>
      <c r="G45" s="422">
        <v>0.61499999999999999</v>
      </c>
      <c r="H45" s="420" t="s">
        <v>420</v>
      </c>
      <c r="I45" s="422">
        <v>0.56000000000000005</v>
      </c>
      <c r="J45" s="420" t="s">
        <v>421</v>
      </c>
      <c r="K45" s="422">
        <v>1.01</v>
      </c>
      <c r="L45" s="420" t="s">
        <v>422</v>
      </c>
      <c r="M45" s="420">
        <f>G45*I45*K45</f>
        <v>0.34784400000000004</v>
      </c>
      <c r="N45" s="421" t="s">
        <v>423</v>
      </c>
      <c r="O45" s="422">
        <v>405</v>
      </c>
      <c r="P45" s="420" t="s">
        <v>425</v>
      </c>
      <c r="Q45" s="423">
        <f>O45/M45</f>
        <v>1164.3150377755544</v>
      </c>
    </row>
    <row r="46" spans="1:17" ht="13.5" customHeight="1">
      <c r="A46" s="398"/>
      <c r="B46" s="399" t="s">
        <v>428</v>
      </c>
      <c r="C46" s="424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423" t="str">
        <f>IF(Q45&gt;600,"600kg/m3以上","600㎏/m3未満")</f>
        <v>600kg/m3以上</v>
      </c>
    </row>
    <row r="47" spans="1:17" ht="13.5" customHeight="1">
      <c r="A47" s="398"/>
      <c r="B47" s="399" t="s">
        <v>429</v>
      </c>
      <c r="C47" s="424">
        <v>1.2</v>
      </c>
      <c r="D47" s="399"/>
      <c r="E47" s="399" t="s">
        <v>445</v>
      </c>
      <c r="F47" s="399"/>
      <c r="G47" s="425">
        <f>F$11</f>
        <v>71919.100393442626</v>
      </c>
      <c r="H47" s="420" t="s">
        <v>420</v>
      </c>
      <c r="I47" s="420">
        <f>O45/1000</f>
        <v>0.40500000000000003</v>
      </c>
      <c r="J47" s="420" t="s">
        <v>421</v>
      </c>
      <c r="K47" s="420">
        <f>C45*C47</f>
        <v>1.2</v>
      </c>
      <c r="L47" s="420" t="s">
        <v>422</v>
      </c>
      <c r="M47" s="420">
        <f>G47*I47*K47</f>
        <v>34952.682791213119</v>
      </c>
      <c r="N47" s="421" t="s">
        <v>433</v>
      </c>
      <c r="O47" s="427">
        <f>IF(M47&gt;10000,ROUND(M47,-2),IF(M47&gt;100,ROUND(M47,-1),M47))</f>
        <v>35000</v>
      </c>
      <c r="P47" s="399" t="s">
        <v>434</v>
      </c>
      <c r="Q47" s="400"/>
    </row>
    <row r="48" spans="1:17" ht="13.5" customHeight="1">
      <c r="A48" s="398" t="s">
        <v>432</v>
      </c>
      <c r="B48" s="399" t="s">
        <v>426</v>
      </c>
      <c r="C48" s="424">
        <v>1</v>
      </c>
      <c r="D48" s="421" t="s">
        <v>432</v>
      </c>
      <c r="E48" s="399" t="s">
        <v>443</v>
      </c>
      <c r="F48" s="421" t="s">
        <v>424</v>
      </c>
      <c r="G48" s="422">
        <v>0.52</v>
      </c>
      <c r="H48" s="420" t="s">
        <v>420</v>
      </c>
      <c r="I48" s="422">
        <v>0.52</v>
      </c>
      <c r="J48" s="420" t="s">
        <v>421</v>
      </c>
      <c r="K48" s="422">
        <v>0.8</v>
      </c>
      <c r="L48" s="420" t="s">
        <v>422</v>
      </c>
      <c r="M48" s="420">
        <f>G48*I48*K48</f>
        <v>0.21632000000000004</v>
      </c>
      <c r="N48" s="421" t="s">
        <v>423</v>
      </c>
      <c r="O48" s="422">
        <v>300</v>
      </c>
      <c r="P48" s="420" t="s">
        <v>425</v>
      </c>
      <c r="Q48" s="423">
        <f>O48/M48</f>
        <v>1386.834319526627</v>
      </c>
    </row>
    <row r="49" spans="1:17" ht="13.5" customHeight="1">
      <c r="A49" s="398"/>
      <c r="B49" s="399" t="s">
        <v>428</v>
      </c>
      <c r="C49" s="424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423" t="str">
        <f>IF(Q48&gt;600,"600kg/m3以上","600㎏/m3未満")</f>
        <v>600kg/m3以上</v>
      </c>
    </row>
    <row r="50" spans="1:17" ht="13.5" customHeight="1">
      <c r="A50" s="398"/>
      <c r="B50" s="399" t="s">
        <v>429</v>
      </c>
      <c r="C50" s="424">
        <v>1.2</v>
      </c>
      <c r="D50" s="399"/>
      <c r="E50" s="399"/>
      <c r="F50" s="399"/>
      <c r="G50" s="425">
        <f>F$11</f>
        <v>71919.100393442626</v>
      </c>
      <c r="H50" s="420" t="s">
        <v>420</v>
      </c>
      <c r="I50" s="420">
        <f>O48/1000</f>
        <v>0.3</v>
      </c>
      <c r="J50" s="420" t="s">
        <v>421</v>
      </c>
      <c r="K50" s="420">
        <f>C48*C50</f>
        <v>1.2</v>
      </c>
      <c r="L50" s="420" t="s">
        <v>422</v>
      </c>
      <c r="M50" s="420">
        <f>G50*I50*K50</f>
        <v>25890.876141639346</v>
      </c>
      <c r="N50" s="421" t="s">
        <v>433</v>
      </c>
      <c r="O50" s="427">
        <f>IF(M50&gt;10000,ROUND(M50,-2),IF(M50&gt;100,ROUND(M50,-1),M50))</f>
        <v>25900</v>
      </c>
      <c r="P50" s="399" t="s">
        <v>434</v>
      </c>
      <c r="Q50" s="400"/>
    </row>
    <row r="51" spans="1:17" ht="13.5" customHeight="1">
      <c r="A51" s="398" t="s">
        <v>435</v>
      </c>
      <c r="B51" s="399"/>
      <c r="C51" s="424"/>
      <c r="D51" s="421" t="s">
        <v>435</v>
      </c>
      <c r="E51" s="399"/>
      <c r="F51" s="421" t="s">
        <v>424</v>
      </c>
      <c r="G51" s="422"/>
      <c r="H51" s="420" t="s">
        <v>420</v>
      </c>
      <c r="I51" s="422"/>
      <c r="J51" s="420" t="s">
        <v>421</v>
      </c>
      <c r="K51" s="422"/>
      <c r="L51" s="420" t="s">
        <v>422</v>
      </c>
      <c r="M51" s="420">
        <f>G51*I51*K51</f>
        <v>0</v>
      </c>
      <c r="N51" s="421" t="s">
        <v>423</v>
      </c>
      <c r="O51" s="422"/>
      <c r="P51" s="420" t="s">
        <v>425</v>
      </c>
      <c r="Q51" s="423" t="e">
        <f>O51/M51</f>
        <v>#DIV/0!</v>
      </c>
    </row>
    <row r="52" spans="1:17" ht="13.5" customHeight="1">
      <c r="A52" s="398"/>
      <c r="B52" s="399"/>
      <c r="C52" s="424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423" t="e">
        <f>IF(Q51&gt;600,"600kg/m3以上","600㎏/m3未満")</f>
        <v>#DIV/0!</v>
      </c>
    </row>
    <row r="53" spans="1:17" ht="13.5" customHeight="1">
      <c r="A53" s="398"/>
      <c r="B53" s="399"/>
      <c r="C53" s="424"/>
      <c r="D53" s="399"/>
      <c r="E53" s="399"/>
      <c r="F53" s="399"/>
      <c r="G53" s="425">
        <f>F$11</f>
        <v>71919.100393442626</v>
      </c>
      <c r="H53" s="420" t="s">
        <v>420</v>
      </c>
      <c r="I53" s="420">
        <f>O51/1000</f>
        <v>0</v>
      </c>
      <c r="J53" s="420" t="s">
        <v>421</v>
      </c>
      <c r="K53" s="420">
        <f>C51*C53</f>
        <v>0</v>
      </c>
      <c r="L53" s="420" t="s">
        <v>422</v>
      </c>
      <c r="M53" s="420">
        <f>G53*I53*K53</f>
        <v>0</v>
      </c>
      <c r="N53" s="421" t="s">
        <v>433</v>
      </c>
      <c r="O53" s="427">
        <f>IF(M53&gt;10000,ROUND(M53,-2),IF(M53&gt;100,ROUND(M53,-1),M53))</f>
        <v>0</v>
      </c>
      <c r="P53" s="399" t="s">
        <v>434</v>
      </c>
      <c r="Q53" s="400"/>
    </row>
    <row r="54" spans="1:17" ht="13.5" customHeight="1">
      <c r="A54" s="398"/>
      <c r="B54" s="399"/>
      <c r="C54" s="399"/>
      <c r="D54" s="428" t="s">
        <v>437</v>
      </c>
      <c r="E54" s="426" t="s">
        <v>436</v>
      </c>
      <c r="F54" s="429">
        <v>1</v>
      </c>
      <c r="G54" s="429" t="s">
        <v>438</v>
      </c>
      <c r="H54" s="426"/>
      <c r="I54" s="426"/>
      <c r="J54" s="426"/>
      <c r="K54" s="426"/>
      <c r="L54" s="426"/>
      <c r="M54" s="426"/>
      <c r="N54" s="426"/>
      <c r="O54" s="427">
        <f>SUM(O47+O50)</f>
        <v>60900</v>
      </c>
      <c r="P54" s="426" t="s">
        <v>434</v>
      </c>
      <c r="Q54" s="400"/>
    </row>
    <row r="55" spans="1:17" ht="13.5" customHeight="1" thickBot="1">
      <c r="A55" s="401"/>
      <c r="B55" s="402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403"/>
    </row>
  </sheetData>
  <mergeCells count="10">
    <mergeCell ref="A2:A3"/>
    <mergeCell ref="B2:B3"/>
    <mergeCell ref="C2:C3"/>
    <mergeCell ref="D2:D3"/>
    <mergeCell ref="E2:E3"/>
    <mergeCell ref="G7:H7"/>
    <mergeCell ref="F1:H3"/>
    <mergeCell ref="I1:N1"/>
    <mergeCell ref="O1:P1"/>
    <mergeCell ref="Q1:Q3"/>
  </mergeCells>
  <phoneticPr fontId="2"/>
  <pageMargins left="0" right="0" top="0.39370078740157483" bottom="0.19685039370078741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view="pageBreakPreview" zoomScale="80" zoomScaleNormal="100" zoomScaleSheetLayoutView="80" workbookViewId="0">
      <selection activeCell="O86" sqref="O86:R86"/>
    </sheetView>
  </sheetViews>
  <sheetFormatPr defaultRowHeight="15" customHeight="1"/>
  <cols>
    <col min="1" max="1" width="5.875" customWidth="1"/>
    <col min="2" max="2" width="33.625" customWidth="1"/>
    <col min="3" max="3" width="13.875" customWidth="1"/>
    <col min="4" max="4" width="8.75" customWidth="1"/>
    <col min="5" max="11" width="7.875" customWidth="1"/>
    <col min="12" max="12" width="4.75" customWidth="1"/>
    <col min="13" max="17" width="7.875" customWidth="1"/>
  </cols>
  <sheetData>
    <row r="1" spans="1:20" ht="15" customHeight="1">
      <c r="A1" s="457" t="s">
        <v>254</v>
      </c>
      <c r="B1" s="458" t="s">
        <v>255</v>
      </c>
      <c r="C1" s="696" t="s">
        <v>256</v>
      </c>
      <c r="D1" s="447" t="s">
        <v>257</v>
      </c>
      <c r="E1" s="448" t="s">
        <v>258</v>
      </c>
      <c r="F1" s="449" t="s">
        <v>259</v>
      </c>
      <c r="G1" s="447" t="s">
        <v>260</v>
      </c>
      <c r="H1" s="450" t="s">
        <v>261</v>
      </c>
      <c r="I1" s="451" t="s">
        <v>259</v>
      </c>
      <c r="J1" s="696" t="s">
        <v>262</v>
      </c>
      <c r="K1" s="703" t="s">
        <v>263</v>
      </c>
      <c r="L1" s="691"/>
      <c r="M1" s="692"/>
      <c r="N1" s="465" t="s">
        <v>264</v>
      </c>
      <c r="O1" s="459" t="s">
        <v>265</v>
      </c>
      <c r="P1" s="460">
        <v>21800</v>
      </c>
      <c r="Q1" s="461">
        <v>883</v>
      </c>
      <c r="R1" s="452" t="s">
        <v>266</v>
      </c>
    </row>
    <row r="2" spans="1:20" ht="15" customHeight="1" thickBot="1">
      <c r="A2" s="456" t="s">
        <v>447</v>
      </c>
      <c r="B2" s="384" t="s">
        <v>448</v>
      </c>
      <c r="C2" s="697"/>
      <c r="D2" s="307" t="s">
        <v>267</v>
      </c>
      <c r="E2" s="308" t="s">
        <v>268</v>
      </c>
      <c r="F2" s="309" t="s">
        <v>269</v>
      </c>
      <c r="G2" s="307" t="s">
        <v>270</v>
      </c>
      <c r="H2" s="310" t="s">
        <v>271</v>
      </c>
      <c r="I2" s="311" t="s">
        <v>269</v>
      </c>
      <c r="J2" s="697"/>
      <c r="K2" s="704"/>
      <c r="L2" s="705"/>
      <c r="M2" s="706"/>
      <c r="N2" s="466" t="s">
        <v>272</v>
      </c>
      <c r="O2" s="462" t="s">
        <v>273</v>
      </c>
      <c r="P2" s="463">
        <v>19600</v>
      </c>
      <c r="Q2" s="464">
        <v>883</v>
      </c>
      <c r="R2" s="453" t="s">
        <v>274</v>
      </c>
    </row>
    <row r="3" spans="1:20" ht="15" customHeight="1" thickTop="1">
      <c r="A3" s="344"/>
      <c r="B3" s="317"/>
      <c r="C3" s="345"/>
      <c r="D3" s="346"/>
      <c r="E3" s="317"/>
      <c r="F3" s="317"/>
      <c r="G3" s="317"/>
      <c r="H3" s="317"/>
      <c r="I3" s="345"/>
      <c r="J3" s="346"/>
      <c r="K3" s="700" t="s">
        <v>345</v>
      </c>
      <c r="L3" s="702"/>
      <c r="M3" s="701"/>
      <c r="N3" s="700" t="s">
        <v>338</v>
      </c>
      <c r="O3" s="701"/>
      <c r="P3" s="317"/>
      <c r="Q3" s="317"/>
      <c r="R3" s="318"/>
      <c r="S3" s="313"/>
      <c r="T3" s="313"/>
    </row>
    <row r="4" spans="1:20" ht="15" customHeight="1">
      <c r="A4" s="335"/>
      <c r="B4" s="314"/>
      <c r="C4" s="336"/>
      <c r="D4" s="61"/>
      <c r="E4" s="314"/>
      <c r="F4" s="314"/>
      <c r="G4" s="314"/>
      <c r="H4" s="314"/>
      <c r="I4" s="336"/>
      <c r="J4" s="61"/>
      <c r="K4" s="347"/>
      <c r="L4" s="321"/>
      <c r="M4" s="454"/>
      <c r="N4" s="348"/>
      <c r="O4" s="348" t="s">
        <v>340</v>
      </c>
      <c r="P4" s="349" t="s">
        <v>346</v>
      </c>
      <c r="Q4" s="349" t="s">
        <v>347</v>
      </c>
      <c r="R4" s="442" t="s">
        <v>348</v>
      </c>
      <c r="S4" s="313"/>
      <c r="T4" s="313"/>
    </row>
    <row r="5" spans="1:20" ht="15" customHeight="1">
      <c r="A5" s="350" t="s">
        <v>330</v>
      </c>
      <c r="B5" s="351" t="s">
        <v>331</v>
      </c>
      <c r="C5" s="698" t="s">
        <v>332</v>
      </c>
      <c r="D5" s="699"/>
      <c r="E5" s="351" t="s">
        <v>336</v>
      </c>
      <c r="F5" s="351" t="s">
        <v>335</v>
      </c>
      <c r="G5" s="351" t="s">
        <v>333</v>
      </c>
      <c r="H5" s="351" t="s">
        <v>337</v>
      </c>
      <c r="I5" s="698" t="s">
        <v>334</v>
      </c>
      <c r="J5" s="699"/>
      <c r="K5" s="351" t="s">
        <v>342</v>
      </c>
      <c r="L5" s="351" t="s">
        <v>343</v>
      </c>
      <c r="M5" s="455" t="s">
        <v>344</v>
      </c>
      <c r="N5" s="352" t="s">
        <v>339</v>
      </c>
      <c r="O5" s="352" t="s">
        <v>341</v>
      </c>
      <c r="P5" s="315" t="s">
        <v>351</v>
      </c>
      <c r="Q5" s="315" t="s">
        <v>349</v>
      </c>
      <c r="R5" s="319" t="s">
        <v>352</v>
      </c>
      <c r="S5" s="313"/>
      <c r="T5" s="313"/>
    </row>
    <row r="6" spans="1:20" ht="15" customHeight="1">
      <c r="A6" s="320"/>
      <c r="B6" s="321"/>
      <c r="C6" s="322"/>
      <c r="D6" s="323"/>
      <c r="E6" s="321"/>
      <c r="F6" s="321"/>
      <c r="G6" s="321"/>
      <c r="H6" s="321"/>
      <c r="I6" s="454"/>
      <c r="J6" s="324"/>
      <c r="K6" s="321"/>
      <c r="L6" s="321"/>
      <c r="M6" s="321"/>
      <c r="N6" s="321"/>
      <c r="O6" s="321"/>
      <c r="P6" s="321"/>
      <c r="Q6" s="321"/>
      <c r="R6" s="325"/>
    </row>
    <row r="7" spans="1:20" ht="15" customHeight="1">
      <c r="A7" s="326" t="s">
        <v>353</v>
      </c>
      <c r="B7" s="316" t="s">
        <v>350</v>
      </c>
      <c r="C7" s="327"/>
      <c r="D7" s="328"/>
      <c r="E7" s="353">
        <v>1</v>
      </c>
      <c r="F7" s="351" t="s">
        <v>17</v>
      </c>
      <c r="G7" s="213"/>
      <c r="H7" s="316"/>
      <c r="I7" s="454"/>
      <c r="J7" s="329"/>
      <c r="K7" s="316"/>
      <c r="L7" s="316"/>
      <c r="M7" s="316"/>
      <c r="N7" s="316"/>
      <c r="O7" s="316"/>
      <c r="P7" s="316"/>
      <c r="Q7" s="316"/>
      <c r="R7" s="330"/>
    </row>
    <row r="8" spans="1:20" ht="15" customHeight="1">
      <c r="A8" s="320"/>
      <c r="B8" s="214"/>
      <c r="C8" s="215"/>
      <c r="D8" s="216"/>
      <c r="E8" s="217"/>
      <c r="F8" s="218"/>
      <c r="G8" s="321"/>
      <c r="H8" s="321"/>
      <c r="I8" s="331" t="s">
        <v>276</v>
      </c>
      <c r="J8" s="332"/>
      <c r="K8" s="219"/>
      <c r="L8" s="219"/>
      <c r="M8" s="219"/>
      <c r="N8" s="321"/>
      <c r="O8" s="321"/>
      <c r="P8" s="321"/>
      <c r="Q8" s="321"/>
      <c r="R8" s="325"/>
    </row>
    <row r="9" spans="1:20" ht="15" customHeight="1">
      <c r="A9" s="326"/>
      <c r="B9" s="220" t="s">
        <v>279</v>
      </c>
      <c r="C9" s="226" t="s">
        <v>223</v>
      </c>
      <c r="D9" s="222"/>
      <c r="E9" s="223">
        <v>3</v>
      </c>
      <c r="F9" s="224" t="s">
        <v>26</v>
      </c>
      <c r="G9" s="213">
        <f>IF((P9+R9)&gt;100000,ROUND((P9+R9),-3),IF((P9+R9)&gt;10000,ROUND((P9+R9),-2),IF((P9+R9)&gt;100,ROUND((P9+R9),-1),(P9+R9))))</f>
        <v>1300</v>
      </c>
      <c r="H9" s="213">
        <f>E9*G9</f>
        <v>3900</v>
      </c>
      <c r="I9" s="333">
        <v>66</v>
      </c>
      <c r="J9" s="334"/>
      <c r="K9" s="220">
        <v>0.159</v>
      </c>
      <c r="L9" s="220">
        <v>1</v>
      </c>
      <c r="M9" s="220"/>
      <c r="N9" s="316">
        <v>0.3</v>
      </c>
      <c r="O9" s="316"/>
      <c r="P9" s="316">
        <f>(K9*L9*$P$1+M9*L9*$P$2)*N9</f>
        <v>1039.8600000000001</v>
      </c>
      <c r="Q9" s="316">
        <v>0.25</v>
      </c>
      <c r="R9" s="330">
        <f>P9*Q9</f>
        <v>259.96500000000003</v>
      </c>
    </row>
    <row r="10" spans="1:20" ht="15" customHeight="1">
      <c r="A10" s="320"/>
      <c r="B10" s="215"/>
      <c r="C10" s="229" t="s">
        <v>286</v>
      </c>
      <c r="D10" s="216"/>
      <c r="E10" s="217"/>
      <c r="F10" s="218"/>
      <c r="G10" s="321"/>
      <c r="H10" s="321"/>
      <c r="I10" s="331" t="s">
        <v>276</v>
      </c>
      <c r="J10" s="332"/>
      <c r="K10" s="219"/>
      <c r="L10" s="219"/>
      <c r="M10" s="219"/>
      <c r="N10" s="321"/>
      <c r="O10" s="321"/>
      <c r="P10" s="321"/>
      <c r="Q10" s="321"/>
      <c r="R10" s="325"/>
    </row>
    <row r="11" spans="1:20" ht="15" customHeight="1">
      <c r="A11" s="326"/>
      <c r="B11" s="227" t="s">
        <v>225</v>
      </c>
      <c r="C11" s="228" t="s">
        <v>285</v>
      </c>
      <c r="D11" s="222"/>
      <c r="E11" s="223">
        <v>1</v>
      </c>
      <c r="F11" s="224" t="s">
        <v>30</v>
      </c>
      <c r="G11" s="213">
        <f>IF((P11+R11)&gt;100000,ROUND((P11+R11),-3),IF((P11+R11)&gt;10000,ROUND((P11+R11),-2),IF((P11+R11)&gt;100,ROUND((P11+R11),-1),(P11+R11))))</f>
        <v>18200</v>
      </c>
      <c r="H11" s="213">
        <f>E11*G11</f>
        <v>18200</v>
      </c>
      <c r="I11" s="333">
        <v>66</v>
      </c>
      <c r="J11" s="334"/>
      <c r="K11" s="220">
        <v>1.17</v>
      </c>
      <c r="L11" s="220">
        <v>1</v>
      </c>
      <c r="M11" s="220">
        <v>1.17</v>
      </c>
      <c r="N11" s="316">
        <v>0.3</v>
      </c>
      <c r="O11" s="316"/>
      <c r="P11" s="316">
        <f>(K11*L11*$P$1+M11*L11*$P$2)*N11</f>
        <v>14531.4</v>
      </c>
      <c r="Q11" s="316">
        <v>0.25</v>
      </c>
      <c r="R11" s="330">
        <f>P11*Q11</f>
        <v>3632.85</v>
      </c>
    </row>
    <row r="12" spans="1:20" ht="15" customHeight="1">
      <c r="A12" s="320"/>
      <c r="B12" s="214"/>
      <c r="C12" s="215"/>
      <c r="D12" s="216"/>
      <c r="E12" s="217"/>
      <c r="F12" s="218"/>
      <c r="G12" s="321"/>
      <c r="H12" s="321"/>
      <c r="I12" s="331" t="s">
        <v>276</v>
      </c>
      <c r="J12" s="332"/>
      <c r="K12" s="219" t="s">
        <v>282</v>
      </c>
      <c r="L12" s="219"/>
      <c r="M12" s="219"/>
      <c r="N12" s="321"/>
      <c r="O12" s="321"/>
      <c r="P12" s="321"/>
      <c r="Q12" s="321"/>
      <c r="R12" s="325"/>
    </row>
    <row r="13" spans="1:20" ht="15" customHeight="1">
      <c r="A13" s="326"/>
      <c r="B13" s="220" t="s">
        <v>280</v>
      </c>
      <c r="C13" s="221" t="s">
        <v>281</v>
      </c>
      <c r="D13" s="222"/>
      <c r="E13" s="223">
        <v>8</v>
      </c>
      <c r="F13" s="224" t="s">
        <v>31</v>
      </c>
      <c r="G13" s="213">
        <f>IF((P13+R13)&gt;100000,ROUND((P13+R13),-3),IF((P13+R13)&gt;10000,ROUND((P13+R13),-2),IF((P13+R13)&gt;100,ROUND((P13+R13),-1),(P13+R13))))</f>
        <v>1300</v>
      </c>
      <c r="H13" s="213">
        <f>E13*G13</f>
        <v>10400</v>
      </c>
      <c r="I13" s="333">
        <v>66</v>
      </c>
      <c r="J13" s="334"/>
      <c r="K13" s="220">
        <v>0.159</v>
      </c>
      <c r="L13" s="220">
        <v>1</v>
      </c>
      <c r="M13" s="220"/>
      <c r="N13" s="316">
        <v>0.3</v>
      </c>
      <c r="O13" s="316"/>
      <c r="P13" s="316">
        <f>(K13*L13*$P$1+M13*L13*$P$2)*N13</f>
        <v>1039.8600000000001</v>
      </c>
      <c r="Q13" s="316">
        <v>0.25</v>
      </c>
      <c r="R13" s="330">
        <f>P13*Q13</f>
        <v>259.96500000000003</v>
      </c>
    </row>
    <row r="14" spans="1:20" ht="15" customHeight="1">
      <c r="A14" s="320"/>
      <c r="B14" s="214"/>
      <c r="C14" s="215"/>
      <c r="D14" s="216"/>
      <c r="E14" s="217"/>
      <c r="F14" s="218"/>
      <c r="G14" s="321"/>
      <c r="H14" s="321"/>
      <c r="I14" s="331" t="s">
        <v>276</v>
      </c>
      <c r="J14" s="332"/>
      <c r="K14" s="219"/>
      <c r="L14" s="219"/>
      <c r="M14" s="219"/>
      <c r="N14" s="321"/>
      <c r="O14" s="321"/>
      <c r="P14" s="321"/>
      <c r="Q14" s="321"/>
      <c r="R14" s="325"/>
    </row>
    <row r="15" spans="1:20" ht="15" customHeight="1">
      <c r="A15" s="326"/>
      <c r="B15" s="220" t="s">
        <v>283</v>
      </c>
      <c r="C15" s="221" t="s">
        <v>284</v>
      </c>
      <c r="D15" s="222"/>
      <c r="E15" s="223">
        <v>2</v>
      </c>
      <c r="F15" s="224" t="s">
        <v>28</v>
      </c>
      <c r="G15" s="213">
        <f>IF((P15+R15)&gt;100000,ROUND((P15+R15),-3),IF((P15+R15)&gt;10000,ROUND((P15+R15),-2),IF((P15+R15)&gt;100,ROUND((P15+R15),-1),(P15+R15))))</f>
        <v>2040</v>
      </c>
      <c r="H15" s="213">
        <f>E15*G15</f>
        <v>4080</v>
      </c>
      <c r="I15" s="333">
        <v>66</v>
      </c>
      <c r="J15" s="334"/>
      <c r="K15" s="220">
        <v>0.25</v>
      </c>
      <c r="L15" s="220">
        <v>1</v>
      </c>
      <c r="M15" s="220"/>
      <c r="N15" s="316">
        <v>0.3</v>
      </c>
      <c r="O15" s="316"/>
      <c r="P15" s="316">
        <f>(K15*L15*$P$1+M15*L15*$P$2)*N15</f>
        <v>1635</v>
      </c>
      <c r="Q15" s="316">
        <v>0.25</v>
      </c>
      <c r="R15" s="330">
        <f>P15*Q15</f>
        <v>408.75</v>
      </c>
    </row>
    <row r="16" spans="1:20" ht="15" customHeight="1">
      <c r="A16" s="320"/>
      <c r="B16" s="214"/>
      <c r="C16" s="229" t="s">
        <v>287</v>
      </c>
      <c r="D16" s="216"/>
      <c r="E16" s="217"/>
      <c r="F16" s="218"/>
      <c r="G16" s="321"/>
      <c r="H16" s="321"/>
      <c r="I16" s="331" t="s">
        <v>276</v>
      </c>
      <c r="J16" s="332"/>
      <c r="K16" s="219"/>
      <c r="L16" s="219"/>
      <c r="M16" s="219"/>
      <c r="N16" s="321"/>
      <c r="O16" s="321"/>
      <c r="P16" s="321"/>
      <c r="Q16" s="321"/>
      <c r="R16" s="325"/>
    </row>
    <row r="17" spans="1:18" ht="15" customHeight="1">
      <c r="A17" s="326"/>
      <c r="B17" s="220" t="s">
        <v>233</v>
      </c>
      <c r="C17" s="225" t="s">
        <v>288</v>
      </c>
      <c r="D17" s="222"/>
      <c r="E17" s="223">
        <v>1</v>
      </c>
      <c r="F17" s="224" t="s">
        <v>30</v>
      </c>
      <c r="G17" s="213">
        <f>IF((P17+R17)&gt;100000,ROUND((P17+R17),-3),IF((P17+R17)&gt;10000,ROUND((P17+R17),-2),IF((P17+R17)&gt;100,ROUND((P17+R17),-1),(P17+R17))))</f>
        <v>18200</v>
      </c>
      <c r="H17" s="213">
        <f>E17*G17</f>
        <v>18200</v>
      </c>
      <c r="I17" s="333">
        <v>66</v>
      </c>
      <c r="J17" s="334"/>
      <c r="K17" s="220">
        <v>1.17</v>
      </c>
      <c r="L17" s="220">
        <v>1</v>
      </c>
      <c r="M17" s="220">
        <v>1.17</v>
      </c>
      <c r="N17" s="316">
        <v>0.3</v>
      </c>
      <c r="O17" s="316"/>
      <c r="P17" s="316">
        <f>(K17*L17*$P$1+M17*L17*$P$2)*N17</f>
        <v>14531.4</v>
      </c>
      <c r="Q17" s="316">
        <v>0.25</v>
      </c>
      <c r="R17" s="330">
        <f>P17*Q17</f>
        <v>3632.85</v>
      </c>
    </row>
    <row r="18" spans="1:18" ht="15" customHeight="1">
      <c r="A18" s="320"/>
      <c r="B18" s="214"/>
      <c r="C18" s="215"/>
      <c r="D18" s="216"/>
      <c r="E18" s="217"/>
      <c r="F18" s="218"/>
      <c r="G18" s="321"/>
      <c r="H18" s="321"/>
      <c r="I18" s="331" t="s">
        <v>276</v>
      </c>
      <c r="J18" s="332"/>
      <c r="K18" s="219"/>
      <c r="L18" s="219"/>
      <c r="M18" s="219"/>
      <c r="N18" s="321"/>
      <c r="O18" s="321"/>
      <c r="P18" s="321"/>
      <c r="Q18" s="321"/>
      <c r="R18" s="325"/>
    </row>
    <row r="19" spans="1:18" ht="15" customHeight="1">
      <c r="A19" s="326"/>
      <c r="B19" s="220" t="s">
        <v>283</v>
      </c>
      <c r="C19" s="221" t="s">
        <v>289</v>
      </c>
      <c r="D19" s="222"/>
      <c r="E19" s="223">
        <v>3</v>
      </c>
      <c r="F19" s="224" t="s">
        <v>28</v>
      </c>
      <c r="G19" s="213">
        <f>IF((P19+R19)&gt;100000,ROUND((P19+R19),-3),IF((P19+R19)&gt;10000,ROUND((P19+R19),-2),IF((P19+R19)&gt;100,ROUND((P19+R19),-1),(P19+R19))))</f>
        <v>2040</v>
      </c>
      <c r="H19" s="213">
        <f>E19*G19</f>
        <v>6120</v>
      </c>
      <c r="I19" s="333">
        <v>66</v>
      </c>
      <c r="J19" s="334"/>
      <c r="K19" s="220">
        <v>0.25</v>
      </c>
      <c r="L19" s="220">
        <v>1</v>
      </c>
      <c r="M19" s="220"/>
      <c r="N19" s="316">
        <v>0.3</v>
      </c>
      <c r="O19" s="316"/>
      <c r="P19" s="316">
        <f>(K19*L19*$P$1+M19*L19*$P$2)*N19</f>
        <v>1635</v>
      </c>
      <c r="Q19" s="316">
        <v>0.25</v>
      </c>
      <c r="R19" s="330">
        <f>P19*Q19</f>
        <v>408.75</v>
      </c>
    </row>
    <row r="20" spans="1:18" ht="15" customHeight="1">
      <c r="A20" s="320"/>
      <c r="B20" s="208"/>
      <c r="C20" s="209"/>
      <c r="D20" s="210"/>
      <c r="E20" s="211"/>
      <c r="F20" s="212"/>
      <c r="G20" s="321"/>
      <c r="H20" s="321"/>
      <c r="I20" s="331" t="s">
        <v>276</v>
      </c>
      <c r="J20" s="332"/>
      <c r="K20" s="219"/>
      <c r="L20" s="219"/>
      <c r="M20" s="219"/>
      <c r="N20" s="321"/>
      <c r="O20" s="321"/>
      <c r="P20" s="321"/>
      <c r="Q20" s="321"/>
      <c r="R20" s="325"/>
    </row>
    <row r="21" spans="1:18" ht="15" customHeight="1">
      <c r="A21" s="326"/>
      <c r="B21" s="203" t="s">
        <v>290</v>
      </c>
      <c r="C21" s="204" t="s">
        <v>238</v>
      </c>
      <c r="D21" s="205"/>
      <c r="E21" s="206">
        <v>1</v>
      </c>
      <c r="F21" s="224" t="s">
        <v>30</v>
      </c>
      <c r="G21" s="213">
        <f>IF((P21+R21)&gt;100000,ROUND((P21+R21),-3),IF((P21+R21)&gt;10000,ROUND((P21+R21),-2),IF((P21+R21)&gt;100,ROUND((P21+R21),-1),(P21+R21))))</f>
        <v>6860</v>
      </c>
      <c r="H21" s="213">
        <f>E21*G21</f>
        <v>6860</v>
      </c>
      <c r="I21" s="333">
        <v>66</v>
      </c>
      <c r="J21" s="334"/>
      <c r="K21" s="220">
        <v>0.442</v>
      </c>
      <c r="L21" s="220">
        <v>1</v>
      </c>
      <c r="M21" s="220">
        <v>0.442</v>
      </c>
      <c r="N21" s="316">
        <v>0.3</v>
      </c>
      <c r="O21" s="316"/>
      <c r="P21" s="316">
        <f>(K21*L21*$P$1+M21*L21*$P$2)*N21</f>
        <v>5489.64</v>
      </c>
      <c r="Q21" s="316">
        <v>0.25</v>
      </c>
      <c r="R21" s="330">
        <f>P21*Q21</f>
        <v>1372.41</v>
      </c>
    </row>
    <row r="22" spans="1:18" ht="15" customHeight="1">
      <c r="A22" s="320"/>
      <c r="B22" s="214"/>
      <c r="C22" s="215"/>
      <c r="D22" s="216"/>
      <c r="E22" s="217"/>
      <c r="F22" s="218"/>
      <c r="G22" s="321"/>
      <c r="H22" s="321"/>
      <c r="I22" s="331" t="s">
        <v>276</v>
      </c>
      <c r="J22" s="332"/>
      <c r="K22" s="219"/>
      <c r="L22" s="219"/>
      <c r="M22" s="219"/>
      <c r="N22" s="321"/>
      <c r="O22" s="321"/>
      <c r="P22" s="321"/>
      <c r="Q22" s="321"/>
      <c r="R22" s="325"/>
    </row>
    <row r="23" spans="1:18" ht="15" customHeight="1">
      <c r="A23" s="326"/>
      <c r="B23" s="220" t="s">
        <v>291</v>
      </c>
      <c r="C23" s="221" t="s">
        <v>289</v>
      </c>
      <c r="D23" s="222"/>
      <c r="E23" s="223">
        <v>3</v>
      </c>
      <c r="F23" s="224" t="s">
        <v>31</v>
      </c>
      <c r="G23" s="213">
        <f>IF((P23+R23)&gt;100000,ROUND((P23+R23),-3),IF((P23+R23)&gt;10000,ROUND((P23+R23),-2),IF((P23+R23)&gt;100,ROUND((P23+R23),-1),(P23+R23))))</f>
        <v>2040</v>
      </c>
      <c r="H23" s="213">
        <f>E23*G23</f>
        <v>6120</v>
      </c>
      <c r="I23" s="333">
        <v>66</v>
      </c>
      <c r="J23" s="334"/>
      <c r="K23" s="220">
        <v>0.25</v>
      </c>
      <c r="L23" s="220">
        <v>1</v>
      </c>
      <c r="M23" s="220"/>
      <c r="N23" s="316">
        <v>0.3</v>
      </c>
      <c r="O23" s="316"/>
      <c r="P23" s="316">
        <f>(K23*L23*$P$1+M23*L23*$P$2)*N23</f>
        <v>1635</v>
      </c>
      <c r="Q23" s="316">
        <v>0.25</v>
      </c>
      <c r="R23" s="330">
        <f>P23*Q23</f>
        <v>408.75</v>
      </c>
    </row>
    <row r="24" spans="1:18" ht="15" customHeight="1">
      <c r="A24" s="320"/>
      <c r="B24" s="208"/>
      <c r="C24" s="209"/>
      <c r="D24" s="210"/>
      <c r="E24" s="211"/>
      <c r="F24" s="212"/>
      <c r="G24" s="321"/>
      <c r="H24" s="321"/>
      <c r="I24" s="331" t="s">
        <v>276</v>
      </c>
      <c r="J24" s="332"/>
      <c r="K24" s="219"/>
      <c r="L24" s="219"/>
      <c r="M24" s="219"/>
      <c r="N24" s="321"/>
      <c r="O24" s="321"/>
      <c r="P24" s="321"/>
      <c r="Q24" s="321"/>
      <c r="R24" s="325"/>
    </row>
    <row r="25" spans="1:18" ht="15" customHeight="1">
      <c r="A25" s="326"/>
      <c r="B25" s="203" t="s">
        <v>292</v>
      </c>
      <c r="C25" s="204" t="s">
        <v>157</v>
      </c>
      <c r="D25" s="205"/>
      <c r="E25" s="206">
        <v>1</v>
      </c>
      <c r="F25" s="207" t="s">
        <v>26</v>
      </c>
      <c r="G25" s="213">
        <f>IF((P25+R25)&gt;100000,ROUND((P25+R25),-3),IF((P25+R25)&gt;10000,ROUND((P25+R25),-2),IF((P25+R25)&gt;100,ROUND((P25+R25),-1),(P25+R25))))</f>
        <v>5670</v>
      </c>
      <c r="H25" s="213">
        <f>E25*G25</f>
        <v>5670</v>
      </c>
      <c r="I25" s="333">
        <v>66</v>
      </c>
      <c r="J25" s="334"/>
      <c r="K25" s="220">
        <v>1.04</v>
      </c>
      <c r="L25" s="220">
        <v>1</v>
      </c>
      <c r="M25" s="220"/>
      <c r="N25" s="316">
        <v>0.2</v>
      </c>
      <c r="O25" s="316"/>
      <c r="P25" s="316">
        <f>(K25*L25*$P$1+M25*L25*$P$2)*N25</f>
        <v>4534.4000000000005</v>
      </c>
      <c r="Q25" s="316">
        <v>0.25</v>
      </c>
      <c r="R25" s="330">
        <f>P25*Q25</f>
        <v>1133.6000000000001</v>
      </c>
    </row>
    <row r="26" spans="1:18" ht="15" customHeight="1">
      <c r="A26" s="320"/>
      <c r="B26" s="208"/>
      <c r="C26" s="209"/>
      <c r="D26" s="210"/>
      <c r="E26" s="211"/>
      <c r="F26" s="212"/>
      <c r="G26" s="321"/>
      <c r="H26" s="321"/>
      <c r="I26" s="331" t="s">
        <v>276</v>
      </c>
      <c r="J26" s="332"/>
      <c r="K26" s="219"/>
      <c r="L26" s="219"/>
      <c r="M26" s="219"/>
      <c r="N26" s="321"/>
      <c r="O26" s="321"/>
      <c r="P26" s="321"/>
      <c r="Q26" s="321"/>
      <c r="R26" s="325"/>
    </row>
    <row r="27" spans="1:18" ht="15" customHeight="1">
      <c r="A27" s="326"/>
      <c r="B27" s="203" t="s">
        <v>292</v>
      </c>
      <c r="C27" s="204" t="s">
        <v>242</v>
      </c>
      <c r="D27" s="205"/>
      <c r="E27" s="206">
        <v>1</v>
      </c>
      <c r="F27" s="207" t="s">
        <v>26</v>
      </c>
      <c r="G27" s="213">
        <f>IF((P27+R27)&gt;100000,ROUND((P27+R27),-3),IF((P27+R27)&gt;10000,ROUND((P27+R27),-2),IF((P27+R27)&gt;100,ROUND((P27+R27),-1),(P27+R27))))</f>
        <v>5670</v>
      </c>
      <c r="H27" s="213">
        <f>E27*G27</f>
        <v>5670</v>
      </c>
      <c r="I27" s="333">
        <v>66</v>
      </c>
      <c r="J27" s="334"/>
      <c r="K27" s="220">
        <v>1.04</v>
      </c>
      <c r="L27" s="220">
        <v>1</v>
      </c>
      <c r="M27" s="220"/>
      <c r="N27" s="316">
        <v>0.2</v>
      </c>
      <c r="O27" s="316"/>
      <c r="P27" s="316">
        <f>(K27*L27*$P$1+M27*L27*$P$2)*N27</f>
        <v>4534.4000000000005</v>
      </c>
      <c r="Q27" s="316">
        <v>0.25</v>
      </c>
      <c r="R27" s="330">
        <f>P27*Q27</f>
        <v>1133.6000000000001</v>
      </c>
    </row>
    <row r="28" spans="1:18" ht="15" customHeight="1">
      <c r="A28" s="320"/>
      <c r="B28" s="208"/>
      <c r="C28" s="209"/>
      <c r="D28" s="210"/>
      <c r="E28" s="211"/>
      <c r="F28" s="212"/>
      <c r="G28" s="321"/>
      <c r="H28" s="321"/>
      <c r="I28" s="331" t="s">
        <v>276</v>
      </c>
      <c r="J28" s="332"/>
      <c r="K28" s="219"/>
      <c r="L28" s="219"/>
      <c r="M28" s="219"/>
      <c r="N28" s="321"/>
      <c r="O28" s="321"/>
      <c r="P28" s="321"/>
      <c r="Q28" s="321"/>
      <c r="R28" s="325"/>
    </row>
    <row r="29" spans="1:18" ht="15" customHeight="1">
      <c r="A29" s="326"/>
      <c r="B29" s="203" t="s">
        <v>292</v>
      </c>
      <c r="C29" s="204" t="s">
        <v>243</v>
      </c>
      <c r="D29" s="205"/>
      <c r="E29" s="206">
        <v>1</v>
      </c>
      <c r="F29" s="207" t="s">
        <v>26</v>
      </c>
      <c r="G29" s="213">
        <f>IF((P29+R29)&gt;100000,ROUND((P29+R29),-3),IF((P29+R29)&gt;10000,ROUND((P29+R29),-2),IF((P29+R29)&gt;100,ROUND((P29+R29),-1),(P29+R29))))</f>
        <v>5670</v>
      </c>
      <c r="H29" s="213">
        <f>E29*G29</f>
        <v>5670</v>
      </c>
      <c r="I29" s="333">
        <v>66</v>
      </c>
      <c r="J29" s="334"/>
      <c r="K29" s="220">
        <v>1.04</v>
      </c>
      <c r="L29" s="220">
        <v>1</v>
      </c>
      <c r="M29" s="220"/>
      <c r="N29" s="316">
        <v>0.2</v>
      </c>
      <c r="O29" s="316"/>
      <c r="P29" s="316">
        <f>(K29*L29*$P$1+M29*L29*$P$2)*N29</f>
        <v>4534.4000000000005</v>
      </c>
      <c r="Q29" s="316">
        <v>0.25</v>
      </c>
      <c r="R29" s="330">
        <f>P29*Q29</f>
        <v>1133.6000000000001</v>
      </c>
    </row>
    <row r="30" spans="1:18" ht="15" customHeight="1">
      <c r="A30" s="320"/>
      <c r="B30" s="208"/>
      <c r="C30" s="209"/>
      <c r="D30" s="210"/>
      <c r="E30" s="211"/>
      <c r="F30" s="212"/>
      <c r="G30" s="321"/>
      <c r="H30" s="321"/>
      <c r="I30" s="331" t="s">
        <v>276</v>
      </c>
      <c r="J30" s="332"/>
      <c r="K30" s="219"/>
      <c r="L30" s="219"/>
      <c r="M30" s="219"/>
      <c r="N30" s="321"/>
      <c r="O30" s="321"/>
      <c r="P30" s="321"/>
      <c r="Q30" s="321"/>
      <c r="R30" s="325"/>
    </row>
    <row r="31" spans="1:18" ht="15" customHeight="1">
      <c r="A31" s="326"/>
      <c r="B31" s="203" t="s">
        <v>292</v>
      </c>
      <c r="C31" s="204" t="s">
        <v>244</v>
      </c>
      <c r="D31" s="205"/>
      <c r="E31" s="206">
        <v>6</v>
      </c>
      <c r="F31" s="207" t="s">
        <v>26</v>
      </c>
      <c r="G31" s="213">
        <f>IF((P31+R31)&gt;100000,ROUND((P31+R31),-3),IF((P31+R31)&gt;10000,ROUND((P31+R31),-2),IF((P31+R31)&gt;100,ROUND((P31+R31),-1),(P31+R31))))</f>
        <v>3860</v>
      </c>
      <c r="H31" s="213">
        <f>E31*G31</f>
        <v>23160</v>
      </c>
      <c r="I31" s="333">
        <v>66</v>
      </c>
      <c r="J31" s="334"/>
      <c r="K31" s="220">
        <v>0.70799999999999996</v>
      </c>
      <c r="L31" s="220">
        <v>1</v>
      </c>
      <c r="M31" s="220"/>
      <c r="N31" s="316">
        <v>0.2</v>
      </c>
      <c r="O31" s="316"/>
      <c r="P31" s="316">
        <f>(K31*L31*$P$1+M31*L31*$P$2)*N31</f>
        <v>3086.88</v>
      </c>
      <c r="Q31" s="316">
        <v>0.25</v>
      </c>
      <c r="R31" s="330">
        <f>P31*Q31</f>
        <v>771.72</v>
      </c>
    </row>
    <row r="32" spans="1:18" ht="15" customHeight="1">
      <c r="A32" s="320"/>
      <c r="B32" s="208"/>
      <c r="C32" s="209"/>
      <c r="D32" s="210"/>
      <c r="E32" s="211"/>
      <c r="F32" s="212"/>
      <c r="G32" s="321"/>
      <c r="H32" s="321"/>
      <c r="I32" s="331" t="s">
        <v>276</v>
      </c>
      <c r="J32" s="332"/>
      <c r="K32" s="219"/>
      <c r="L32" s="219"/>
      <c r="M32" s="219"/>
      <c r="N32" s="321"/>
      <c r="O32" s="321"/>
      <c r="P32" s="321"/>
      <c r="Q32" s="321"/>
      <c r="R32" s="325"/>
    </row>
    <row r="33" spans="1:18" ht="15" customHeight="1">
      <c r="A33" s="326"/>
      <c r="B33" s="203" t="s">
        <v>292</v>
      </c>
      <c r="C33" s="204" t="s">
        <v>245</v>
      </c>
      <c r="D33" s="205"/>
      <c r="E33" s="206">
        <v>1</v>
      </c>
      <c r="F33" s="207" t="s">
        <v>26</v>
      </c>
      <c r="G33" s="213">
        <f>IF((P33+R33)&gt;100000,ROUND((P33+R33),-3),IF((P33+R33)&gt;10000,ROUND((P33+R33),-2),IF((P33+R33)&gt;100,ROUND((P33+R33),-1),(P33+R33))))</f>
        <v>3040</v>
      </c>
      <c r="H33" s="213">
        <f>E33*G33</f>
        <v>3040</v>
      </c>
      <c r="I33" s="333">
        <v>66</v>
      </c>
      <c r="J33" s="334"/>
      <c r="K33" s="230">
        <v>0.55800000000000005</v>
      </c>
      <c r="L33" s="220">
        <v>1</v>
      </c>
      <c r="M33" s="220"/>
      <c r="N33" s="316">
        <v>0.2</v>
      </c>
      <c r="O33" s="316"/>
      <c r="P33" s="316">
        <f>(K33*L33*$P$1+M33*L33*$P$2)*N33</f>
        <v>2432.8800000000006</v>
      </c>
      <c r="Q33" s="316">
        <v>0.25</v>
      </c>
      <c r="R33" s="330">
        <f>P33*Q33</f>
        <v>608.22000000000014</v>
      </c>
    </row>
    <row r="34" spans="1:18" ht="15" customHeight="1">
      <c r="A34" s="320"/>
      <c r="B34" s="208"/>
      <c r="C34" s="209"/>
      <c r="D34" s="210"/>
      <c r="E34" s="211"/>
      <c r="F34" s="212"/>
      <c r="G34" s="321"/>
      <c r="H34" s="321"/>
      <c r="I34" s="331" t="s">
        <v>276</v>
      </c>
      <c r="J34" s="332"/>
      <c r="K34" s="219"/>
      <c r="L34" s="219"/>
      <c r="M34" s="219"/>
      <c r="N34" s="321"/>
      <c r="O34" s="321"/>
      <c r="P34" s="321"/>
      <c r="Q34" s="321"/>
      <c r="R34" s="325"/>
    </row>
    <row r="35" spans="1:18" ht="15" customHeight="1">
      <c r="A35" s="326"/>
      <c r="B35" s="203" t="s">
        <v>292</v>
      </c>
      <c r="C35" s="204" t="s">
        <v>246</v>
      </c>
      <c r="D35" s="205"/>
      <c r="E35" s="206">
        <v>3</v>
      </c>
      <c r="F35" s="207" t="s">
        <v>26</v>
      </c>
      <c r="G35" s="213">
        <f>IF((P35+R35)&gt;100000,ROUND((P35+R35),-3),IF((P35+R35)&gt;10000,ROUND((P35+R35),-2),IF((P35+R35)&gt;100,ROUND((P35+R35),-1),(P35+R35))))</f>
        <v>2110</v>
      </c>
      <c r="H35" s="213">
        <f>E35*G35</f>
        <v>6330</v>
      </c>
      <c r="I35" s="333">
        <v>66</v>
      </c>
      <c r="J35" s="334"/>
      <c r="K35" s="220">
        <v>0.38700000000000001</v>
      </c>
      <c r="L35" s="220">
        <v>1</v>
      </c>
      <c r="M35" s="220"/>
      <c r="N35" s="316">
        <v>0.2</v>
      </c>
      <c r="O35" s="316"/>
      <c r="P35" s="316">
        <f>(K35*L35*$P$1+M35*L35*$P$2)*N35</f>
        <v>1687.3200000000002</v>
      </c>
      <c r="Q35" s="316">
        <v>0.25</v>
      </c>
      <c r="R35" s="330">
        <f>P35*Q35</f>
        <v>421.83000000000004</v>
      </c>
    </row>
    <row r="36" spans="1:18" ht="15" customHeight="1">
      <c r="A36" s="320"/>
      <c r="B36" s="208"/>
      <c r="C36" s="209"/>
      <c r="D36" s="210"/>
      <c r="E36" s="211"/>
      <c r="F36" s="212"/>
      <c r="G36" s="321"/>
      <c r="H36" s="321"/>
      <c r="I36" s="331" t="s">
        <v>276</v>
      </c>
      <c r="J36" s="332"/>
      <c r="K36" s="219"/>
      <c r="L36" s="219"/>
      <c r="M36" s="219"/>
      <c r="N36" s="321"/>
      <c r="O36" s="321"/>
      <c r="P36" s="321"/>
      <c r="Q36" s="321"/>
      <c r="R36" s="325"/>
    </row>
    <row r="37" spans="1:18" ht="15" customHeight="1">
      <c r="A37" s="326"/>
      <c r="B37" s="203" t="s">
        <v>292</v>
      </c>
      <c r="C37" s="204" t="s">
        <v>247</v>
      </c>
      <c r="D37" s="205"/>
      <c r="E37" s="206">
        <v>2</v>
      </c>
      <c r="F37" s="207" t="s">
        <v>26</v>
      </c>
      <c r="G37" s="213">
        <f>IF((P37+R37)&gt;100000,ROUND((P37+R37),-3),IF((P37+R37)&gt;10000,ROUND((P37+R37),-2),IF((P37+R37)&gt;100,ROUND((P37+R37),-1),(P37+R37))))</f>
        <v>3860</v>
      </c>
      <c r="H37" s="213">
        <f>E37*G37</f>
        <v>7720</v>
      </c>
      <c r="I37" s="333">
        <v>66</v>
      </c>
      <c r="J37" s="334"/>
      <c r="K37" s="220">
        <v>0.70799999999999996</v>
      </c>
      <c r="L37" s="220">
        <v>1</v>
      </c>
      <c r="M37" s="220"/>
      <c r="N37" s="316">
        <v>0.2</v>
      </c>
      <c r="O37" s="316"/>
      <c r="P37" s="316">
        <f>(K37*L37*$P$1+M37*L37*$P$2)*N37</f>
        <v>3086.88</v>
      </c>
      <c r="Q37" s="316">
        <v>0.25</v>
      </c>
      <c r="R37" s="330">
        <f>P37*Q37</f>
        <v>771.72</v>
      </c>
    </row>
    <row r="38" spans="1:18" ht="15" customHeight="1">
      <c r="A38" s="335"/>
      <c r="B38" s="208"/>
      <c r="C38" s="209"/>
      <c r="D38" s="210"/>
      <c r="E38" s="211"/>
      <c r="F38" s="212"/>
      <c r="G38" s="321"/>
      <c r="H38" s="321"/>
      <c r="I38" s="331" t="s">
        <v>276</v>
      </c>
      <c r="J38" s="332"/>
      <c r="K38" s="219"/>
      <c r="L38" s="219"/>
      <c r="M38" s="219"/>
      <c r="N38" s="321"/>
      <c r="O38" s="314"/>
      <c r="P38" s="321"/>
      <c r="Q38" s="321"/>
      <c r="R38" s="325"/>
    </row>
    <row r="39" spans="1:18" ht="15" customHeight="1">
      <c r="A39" s="335"/>
      <c r="B39" s="203" t="s">
        <v>292</v>
      </c>
      <c r="C39" s="204" t="s">
        <v>248</v>
      </c>
      <c r="D39" s="205"/>
      <c r="E39" s="206">
        <v>1</v>
      </c>
      <c r="F39" s="207" t="s">
        <v>26</v>
      </c>
      <c r="G39" s="213">
        <f>IF((P39+R39)&gt;100000,ROUND((P39+R39),-3),IF((P39+R39)&gt;10000,ROUND((P39+R39),-2),IF((P39+R39)&gt;100,ROUND((P39+R39),-1),(P39+R39))))</f>
        <v>3040</v>
      </c>
      <c r="H39" s="213">
        <f>E39*G39</f>
        <v>3040</v>
      </c>
      <c r="I39" s="333">
        <v>66</v>
      </c>
      <c r="J39" s="334"/>
      <c r="K39" s="220">
        <v>0.55800000000000005</v>
      </c>
      <c r="L39" s="220">
        <v>1</v>
      </c>
      <c r="M39" s="220"/>
      <c r="N39" s="316">
        <v>0.2</v>
      </c>
      <c r="O39" s="314"/>
      <c r="P39" s="316">
        <f>(K39*L39*$P$1+M39*L39*$P$2)*N39</f>
        <v>2432.8800000000006</v>
      </c>
      <c r="Q39" s="316">
        <v>0.25</v>
      </c>
      <c r="R39" s="330">
        <f>P39*Q39</f>
        <v>608.22000000000014</v>
      </c>
    </row>
    <row r="40" spans="1:18" ht="15" customHeight="1">
      <c r="A40" s="320"/>
      <c r="B40" s="321"/>
      <c r="C40" s="322"/>
      <c r="D40" s="323"/>
      <c r="E40" s="321"/>
      <c r="F40" s="321"/>
      <c r="G40" s="321"/>
      <c r="H40" s="321"/>
      <c r="I40" s="331"/>
      <c r="J40" s="332"/>
      <c r="K40" s="321"/>
      <c r="L40" s="321"/>
      <c r="M40" s="321"/>
      <c r="N40" s="321"/>
      <c r="O40" s="321"/>
      <c r="P40" s="321"/>
      <c r="Q40" s="321"/>
      <c r="R40" s="325"/>
    </row>
    <row r="41" spans="1:18" ht="15" customHeight="1">
      <c r="A41" s="326"/>
      <c r="B41" s="316"/>
      <c r="C41" s="327"/>
      <c r="D41" s="328"/>
      <c r="E41" s="316"/>
      <c r="F41" s="316"/>
      <c r="G41" s="316"/>
      <c r="H41" s="354"/>
      <c r="I41" s="333"/>
      <c r="J41" s="334"/>
      <c r="K41" s="316"/>
      <c r="L41" s="316"/>
      <c r="M41" s="316"/>
      <c r="N41" s="316"/>
      <c r="O41" s="316"/>
      <c r="P41" s="316"/>
      <c r="Q41" s="316"/>
      <c r="R41" s="330"/>
    </row>
    <row r="42" spans="1:18" ht="15" customHeight="1">
      <c r="A42" s="320"/>
      <c r="B42" s="321"/>
      <c r="C42" s="322"/>
      <c r="D42" s="323"/>
      <c r="E42" s="321"/>
      <c r="F42" s="321"/>
      <c r="G42" s="321"/>
      <c r="H42" s="321"/>
      <c r="I42" s="331"/>
      <c r="J42" s="332"/>
      <c r="K42" s="321"/>
      <c r="L42" s="321"/>
      <c r="M42" s="321"/>
      <c r="N42" s="321"/>
      <c r="O42" s="321"/>
      <c r="P42" s="321"/>
      <c r="Q42" s="321"/>
      <c r="R42" s="325"/>
    </row>
    <row r="43" spans="1:18" ht="15" customHeight="1">
      <c r="A43" s="326"/>
      <c r="B43" s="316"/>
      <c r="C43" s="327"/>
      <c r="D43" s="328"/>
      <c r="E43" s="316"/>
      <c r="F43" s="316"/>
      <c r="G43" s="316"/>
      <c r="H43" s="316"/>
      <c r="I43" s="333"/>
      <c r="J43" s="334"/>
      <c r="K43" s="316"/>
      <c r="L43" s="316"/>
      <c r="M43" s="316"/>
      <c r="N43" s="316"/>
      <c r="O43" s="316"/>
      <c r="P43" s="316"/>
      <c r="Q43" s="316"/>
      <c r="R43" s="330"/>
    </row>
    <row r="44" spans="1:18" ht="15" customHeight="1">
      <c r="A44" s="320"/>
      <c r="B44" s="321"/>
      <c r="C44" s="322"/>
      <c r="D44" s="323"/>
      <c r="E44" s="321"/>
      <c r="F44" s="321"/>
      <c r="G44" s="321"/>
      <c r="H44" s="321"/>
      <c r="I44" s="331"/>
      <c r="J44" s="332"/>
      <c r="K44" s="321"/>
      <c r="L44" s="321"/>
      <c r="M44" s="321"/>
      <c r="N44" s="321"/>
      <c r="O44" s="321"/>
      <c r="P44" s="321"/>
      <c r="Q44" s="321"/>
      <c r="R44" s="325"/>
    </row>
    <row r="45" spans="1:18" ht="15" customHeight="1" thickBot="1">
      <c r="A45" s="337"/>
      <c r="B45" s="338"/>
      <c r="C45" s="339"/>
      <c r="D45" s="340"/>
      <c r="E45" s="338"/>
      <c r="F45" s="338"/>
      <c r="G45" s="338"/>
      <c r="H45" s="338"/>
      <c r="I45" s="341"/>
      <c r="J45" s="342"/>
      <c r="K45" s="338"/>
      <c r="L45" s="338"/>
      <c r="M45" s="338"/>
      <c r="N45" s="338"/>
      <c r="O45" s="338"/>
      <c r="P45" s="338"/>
      <c r="Q45" s="338"/>
      <c r="R45" s="343"/>
    </row>
    <row r="46" spans="1:18" ht="15" customHeight="1">
      <c r="A46" s="468"/>
      <c r="B46" s="468" t="s">
        <v>446</v>
      </c>
      <c r="C46" s="468"/>
      <c r="D46" s="468"/>
      <c r="E46" s="468"/>
      <c r="F46" s="468"/>
      <c r="G46" s="468"/>
      <c r="H46" s="469">
        <f>SUM(H8:H39)</f>
        <v>134180</v>
      </c>
      <c r="I46" s="468"/>
      <c r="J46" s="468"/>
      <c r="K46" s="468"/>
      <c r="L46" s="468"/>
      <c r="M46" s="468"/>
      <c r="N46" s="468"/>
      <c r="O46" s="468"/>
      <c r="P46" s="468"/>
      <c r="Q46" s="468"/>
      <c r="R46" s="468"/>
    </row>
  </sheetData>
  <mergeCells count="7">
    <mergeCell ref="C1:C2"/>
    <mergeCell ref="I5:J5"/>
    <mergeCell ref="N3:O3"/>
    <mergeCell ref="K3:M3"/>
    <mergeCell ref="K1:M2"/>
    <mergeCell ref="J1:J2"/>
    <mergeCell ref="C5:D5"/>
  </mergeCells>
  <phoneticPr fontId="2"/>
  <dataValidations count="1">
    <dataValidation imeMode="on" allowBlank="1" showInputMessage="1" showErrorMessage="1" sqref="C9 B11:C11 C26:C39"/>
  </dataValidations>
  <printOptions horizontalCentered="1" verticalCentered="1"/>
  <pageMargins left="0" right="0" top="0.86614173228346458" bottom="0" header="0.59055118110236227" footer="0"/>
  <pageSetup paperSize="9" scale="82" orientation="landscape" r:id="rId1"/>
  <colBreaks count="1" manualBreakCount="1">
    <brk id="18" max="4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showGridLines="0" showZeros="0" topLeftCell="D10" zoomScaleNormal="100" workbookViewId="0">
      <selection activeCell="G11" sqref="G11"/>
    </sheetView>
  </sheetViews>
  <sheetFormatPr defaultRowHeight="12"/>
  <cols>
    <col min="1" max="1" width="5" style="237" customWidth="1"/>
    <col min="2" max="2" width="6.75" style="237" customWidth="1"/>
    <col min="3" max="3" width="5.875" style="237" customWidth="1"/>
    <col min="4" max="4" width="7.625" style="237" customWidth="1"/>
    <col min="5" max="5" width="9.375" style="237" customWidth="1"/>
    <col min="6" max="13" width="10.75" style="237" customWidth="1"/>
    <col min="14" max="15" width="11.125" style="237" customWidth="1"/>
    <col min="16" max="16" width="6.75" style="237" customWidth="1"/>
    <col min="17" max="19" width="9.375" style="237" customWidth="1"/>
    <col min="20" max="16384" width="9" style="237"/>
  </cols>
  <sheetData>
    <row r="1" spans="2:21" ht="23.1" customHeight="1" thickBot="1">
      <c r="B1" s="237" t="s">
        <v>293</v>
      </c>
      <c r="C1" s="237" t="s">
        <v>327</v>
      </c>
      <c r="Q1" s="238" t="s">
        <v>294</v>
      </c>
      <c r="R1" s="239">
        <v>1.01</v>
      </c>
      <c r="S1" s="238" t="s">
        <v>295</v>
      </c>
      <c r="T1" s="239">
        <v>1.1399999999999999</v>
      </c>
      <c r="U1" s="237" t="s">
        <v>296</v>
      </c>
    </row>
    <row r="2" spans="2:21" ht="20.100000000000001" customHeight="1">
      <c r="B2" s="240"/>
      <c r="C2" s="241"/>
      <c r="D2" s="241"/>
      <c r="E2" s="241"/>
      <c r="F2" s="241"/>
      <c r="G2" s="241"/>
      <c r="H2" s="242"/>
      <c r="I2" s="242" t="s">
        <v>297</v>
      </c>
      <c r="J2" s="241"/>
      <c r="K2" s="241"/>
      <c r="L2" s="241"/>
      <c r="M2" s="241"/>
      <c r="N2" s="243" t="s">
        <v>298</v>
      </c>
      <c r="O2" s="244">
        <v>1</v>
      </c>
    </row>
    <row r="3" spans="2:21" ht="27.95" customHeight="1">
      <c r="B3" s="245"/>
      <c r="C3" s="246"/>
      <c r="D3" s="247"/>
      <c r="E3" s="248"/>
      <c r="F3" s="248"/>
      <c r="G3" s="248"/>
      <c r="H3" s="249"/>
      <c r="I3" s="249"/>
      <c r="J3" s="249"/>
      <c r="K3" s="249"/>
      <c r="L3" s="249"/>
      <c r="M3" s="249"/>
      <c r="N3" s="249"/>
      <c r="O3" s="250"/>
    </row>
    <row r="4" spans="2:21" ht="20.100000000000001" customHeight="1">
      <c r="B4" s="251" t="s">
        <v>299</v>
      </c>
      <c r="C4" s="252" t="s">
        <v>300</v>
      </c>
      <c r="D4" s="252"/>
      <c r="E4" s="252"/>
      <c r="F4" s="253" t="s">
        <v>301</v>
      </c>
      <c r="G4" s="249"/>
      <c r="H4" s="249"/>
      <c r="I4" s="249"/>
      <c r="J4" s="249"/>
      <c r="K4" s="249"/>
      <c r="L4" s="249"/>
      <c r="M4" s="249"/>
      <c r="N4" s="710" t="s">
        <v>302</v>
      </c>
      <c r="O4" s="711"/>
    </row>
    <row r="5" spans="2:21" ht="20.100000000000001" customHeight="1">
      <c r="B5" s="254"/>
      <c r="C5" s="255"/>
      <c r="D5" s="255"/>
      <c r="E5" s="256"/>
      <c r="F5" s="257"/>
      <c r="G5" s="249"/>
      <c r="H5" s="249"/>
      <c r="I5" s="249"/>
      <c r="J5" s="249"/>
      <c r="K5" s="249"/>
      <c r="L5" s="249"/>
      <c r="M5" s="249"/>
      <c r="N5" s="258" t="s">
        <v>324</v>
      </c>
      <c r="O5" s="259" t="s">
        <v>325</v>
      </c>
    </row>
    <row r="6" spans="2:21" ht="20.100000000000001" customHeight="1">
      <c r="B6" s="260"/>
      <c r="C6" s="712"/>
      <c r="D6" s="712"/>
      <c r="E6" s="712"/>
      <c r="F6" s="261"/>
      <c r="G6" s="262"/>
      <c r="H6" s="263"/>
      <c r="I6" s="263"/>
      <c r="J6" s="263"/>
      <c r="K6" s="263"/>
      <c r="L6" s="249"/>
      <c r="M6" s="249"/>
      <c r="N6" s="264"/>
      <c r="O6" s="265">
        <f>[7]単価表!$J$26</f>
        <v>501</v>
      </c>
    </row>
    <row r="7" spans="2:21" ht="12" customHeight="1">
      <c r="B7" s="266"/>
      <c r="C7" s="267"/>
      <c r="D7" s="268" t="s">
        <v>294</v>
      </c>
      <c r="E7" s="269">
        <v>1</v>
      </c>
      <c r="F7" s="263"/>
      <c r="G7" s="263"/>
      <c r="H7" s="263"/>
      <c r="I7" s="249"/>
      <c r="J7" s="249"/>
      <c r="K7" s="249"/>
      <c r="L7" s="249"/>
      <c r="M7" s="249"/>
      <c r="N7" s="249"/>
      <c r="O7" s="250"/>
    </row>
    <row r="8" spans="2:21" ht="21" customHeight="1">
      <c r="B8" s="270" t="s">
        <v>303</v>
      </c>
      <c r="C8" s="713" t="s">
        <v>304</v>
      </c>
      <c r="D8" s="714"/>
      <c r="E8" s="271"/>
      <c r="F8" s="272"/>
      <c r="G8" s="273" t="s">
        <v>326</v>
      </c>
      <c r="H8" s="274"/>
      <c r="I8" s="273"/>
      <c r="J8" s="274"/>
      <c r="K8" s="273"/>
      <c r="L8" s="274"/>
      <c r="M8" s="273"/>
      <c r="N8" s="274"/>
      <c r="O8" s="275"/>
    </row>
    <row r="9" spans="2:21" ht="21" customHeight="1">
      <c r="B9" s="276" t="s">
        <v>305</v>
      </c>
      <c r="C9" s="715" t="s">
        <v>306</v>
      </c>
      <c r="D9" s="716"/>
      <c r="E9" s="277" t="s">
        <v>275</v>
      </c>
      <c r="F9" s="278" t="s">
        <v>307</v>
      </c>
      <c r="G9" s="279" t="s">
        <v>308</v>
      </c>
      <c r="H9" s="280" t="s">
        <v>307</v>
      </c>
      <c r="I9" s="281" t="s">
        <v>308</v>
      </c>
      <c r="J9" s="282" t="s">
        <v>307</v>
      </c>
      <c r="K9" s="283" t="s">
        <v>308</v>
      </c>
      <c r="L9" s="278" t="s">
        <v>307</v>
      </c>
      <c r="M9" s="283" t="s">
        <v>308</v>
      </c>
      <c r="N9" s="283" t="s">
        <v>307</v>
      </c>
      <c r="O9" s="284" t="s">
        <v>308</v>
      </c>
    </row>
    <row r="10" spans="2:21" ht="21" customHeight="1">
      <c r="B10" s="285">
        <v>19</v>
      </c>
      <c r="C10" s="286"/>
      <c r="D10" s="287">
        <v>290</v>
      </c>
      <c r="E10" s="288">
        <f>ROUND(D10*$E$7,-1)</f>
        <v>290</v>
      </c>
      <c r="F10" s="289"/>
      <c r="G10" s="290"/>
      <c r="H10" s="291"/>
      <c r="I10" s="292">
        <f t="shared" ref="I10:I25" si="0">$E10*H10</f>
        <v>0</v>
      </c>
      <c r="J10" s="293"/>
      <c r="K10" s="294">
        <f t="shared" ref="K10:K25" si="1">$E10*J10</f>
        <v>0</v>
      </c>
      <c r="L10" s="291"/>
      <c r="M10" s="295">
        <f t="shared" ref="M10:M25" si="2">$E10*L10</f>
        <v>0</v>
      </c>
      <c r="N10" s="296"/>
      <c r="O10" s="297">
        <f t="shared" ref="O10:O25" si="3">$E10*N10</f>
        <v>0</v>
      </c>
    </row>
    <row r="11" spans="2:21" ht="21" customHeight="1">
      <c r="B11" s="285">
        <v>25</v>
      </c>
      <c r="C11" s="286"/>
      <c r="D11" s="287">
        <v>320</v>
      </c>
      <c r="E11" s="288">
        <f t="shared" ref="E11:E24" si="4">ROUND(D11*$E$7,-1)</f>
        <v>320</v>
      </c>
      <c r="F11" s="289">
        <v>14</v>
      </c>
      <c r="G11" s="290">
        <f>E11*F11</f>
        <v>4480</v>
      </c>
      <c r="H11" s="291"/>
      <c r="I11" s="292">
        <f t="shared" si="0"/>
        <v>0</v>
      </c>
      <c r="J11" s="293"/>
      <c r="K11" s="294">
        <f t="shared" si="1"/>
        <v>0</v>
      </c>
      <c r="L11" s="291"/>
      <c r="M11" s="295">
        <f t="shared" si="2"/>
        <v>0</v>
      </c>
      <c r="N11" s="296"/>
      <c r="O11" s="297">
        <f t="shared" si="3"/>
        <v>0</v>
      </c>
    </row>
    <row r="12" spans="2:21" ht="21" customHeight="1">
      <c r="B12" s="285">
        <v>31</v>
      </c>
      <c r="C12" s="286"/>
      <c r="D12" s="287">
        <f>[7]単価表!$J$30</f>
        <v>340</v>
      </c>
      <c r="E12" s="288">
        <f t="shared" si="4"/>
        <v>340</v>
      </c>
      <c r="F12" s="289"/>
      <c r="G12" s="290"/>
      <c r="H12" s="291"/>
      <c r="I12" s="292">
        <f t="shared" si="0"/>
        <v>0</v>
      </c>
      <c r="J12" s="293"/>
      <c r="K12" s="294">
        <f t="shared" si="1"/>
        <v>0</v>
      </c>
      <c r="L12" s="291"/>
      <c r="M12" s="295">
        <f t="shared" si="2"/>
        <v>0</v>
      </c>
      <c r="N12" s="296"/>
      <c r="O12" s="297">
        <f t="shared" si="3"/>
        <v>0</v>
      </c>
    </row>
    <row r="13" spans="2:21" ht="21" customHeight="1">
      <c r="B13" s="285">
        <v>39</v>
      </c>
      <c r="C13" s="286" t="s">
        <v>309</v>
      </c>
      <c r="D13" s="287">
        <f>[7]単価表!$J$31</f>
        <v>340</v>
      </c>
      <c r="E13" s="288">
        <f t="shared" si="4"/>
        <v>340</v>
      </c>
      <c r="F13" s="289"/>
      <c r="G13" s="290"/>
      <c r="H13" s="291"/>
      <c r="I13" s="292">
        <f t="shared" si="0"/>
        <v>0</v>
      </c>
      <c r="J13" s="293"/>
      <c r="K13" s="294">
        <f t="shared" si="1"/>
        <v>0</v>
      </c>
      <c r="L13" s="291"/>
      <c r="M13" s="295">
        <f t="shared" si="2"/>
        <v>0</v>
      </c>
      <c r="N13" s="296"/>
      <c r="O13" s="297">
        <f t="shared" si="3"/>
        <v>0</v>
      </c>
    </row>
    <row r="14" spans="2:21" ht="21" customHeight="1">
      <c r="B14" s="285">
        <v>51</v>
      </c>
      <c r="C14" s="286"/>
      <c r="D14" s="287">
        <f>[7]単価表!$J$32</f>
        <v>430</v>
      </c>
      <c r="E14" s="288">
        <f t="shared" si="4"/>
        <v>430</v>
      </c>
      <c r="F14" s="289"/>
      <c r="G14" s="290">
        <f t="shared" ref="G14:G25" si="5">$E14*F14</f>
        <v>0</v>
      </c>
      <c r="H14" s="291"/>
      <c r="I14" s="292">
        <f t="shared" si="0"/>
        <v>0</v>
      </c>
      <c r="J14" s="293"/>
      <c r="K14" s="294">
        <f t="shared" si="1"/>
        <v>0</v>
      </c>
      <c r="L14" s="291"/>
      <c r="M14" s="295">
        <f t="shared" si="2"/>
        <v>0</v>
      </c>
      <c r="N14" s="296"/>
      <c r="O14" s="297">
        <f t="shared" si="3"/>
        <v>0</v>
      </c>
    </row>
    <row r="15" spans="2:21" ht="21" customHeight="1">
      <c r="B15" s="285">
        <v>63</v>
      </c>
      <c r="C15" s="286" t="s">
        <v>310</v>
      </c>
      <c r="D15" s="287">
        <f>[7]単価表!$J$33</f>
        <v>430</v>
      </c>
      <c r="E15" s="288">
        <f t="shared" si="4"/>
        <v>430</v>
      </c>
      <c r="F15" s="289"/>
      <c r="G15" s="290">
        <f t="shared" si="5"/>
        <v>0</v>
      </c>
      <c r="H15" s="291"/>
      <c r="I15" s="292">
        <f t="shared" si="0"/>
        <v>0</v>
      </c>
      <c r="J15" s="293"/>
      <c r="K15" s="294">
        <f t="shared" si="1"/>
        <v>0</v>
      </c>
      <c r="L15" s="291"/>
      <c r="M15" s="295">
        <f t="shared" si="2"/>
        <v>0</v>
      </c>
      <c r="N15" s="296"/>
      <c r="O15" s="297">
        <f t="shared" si="3"/>
        <v>0</v>
      </c>
    </row>
    <row r="16" spans="2:21" ht="21" customHeight="1">
      <c r="B16" s="285">
        <v>75</v>
      </c>
      <c r="C16" s="286"/>
      <c r="D16" s="287">
        <f>[7]単価表!$J$34</f>
        <v>520</v>
      </c>
      <c r="E16" s="288">
        <f t="shared" si="4"/>
        <v>520</v>
      </c>
      <c r="F16" s="289"/>
      <c r="G16" s="290">
        <f t="shared" si="5"/>
        <v>0</v>
      </c>
      <c r="H16" s="291"/>
      <c r="I16" s="292">
        <f t="shared" si="0"/>
        <v>0</v>
      </c>
      <c r="J16" s="293"/>
      <c r="K16" s="294">
        <f t="shared" si="1"/>
        <v>0</v>
      </c>
      <c r="L16" s="291"/>
      <c r="M16" s="295">
        <f t="shared" si="2"/>
        <v>0</v>
      </c>
      <c r="N16" s="296"/>
      <c r="O16" s="297">
        <f t="shared" si="3"/>
        <v>0</v>
      </c>
    </row>
    <row r="17" spans="2:15" ht="21" customHeight="1">
      <c r="B17" s="285" t="s">
        <v>311</v>
      </c>
      <c r="C17" s="286"/>
      <c r="D17" s="287">
        <f>[7]単価表!$J$35</f>
        <v>310</v>
      </c>
      <c r="E17" s="288">
        <f t="shared" si="4"/>
        <v>310</v>
      </c>
      <c r="F17" s="289"/>
      <c r="G17" s="290">
        <f t="shared" si="5"/>
        <v>0</v>
      </c>
      <c r="H17" s="291"/>
      <c r="I17" s="292">
        <f t="shared" si="0"/>
        <v>0</v>
      </c>
      <c r="J17" s="293"/>
      <c r="K17" s="294">
        <f t="shared" si="1"/>
        <v>0</v>
      </c>
      <c r="L17" s="291"/>
      <c r="M17" s="295">
        <f t="shared" si="2"/>
        <v>0</v>
      </c>
      <c r="N17" s="296"/>
      <c r="O17" s="297">
        <f t="shared" si="3"/>
        <v>0</v>
      </c>
    </row>
    <row r="18" spans="2:15" ht="21" customHeight="1">
      <c r="B18" s="285" t="s">
        <v>312</v>
      </c>
      <c r="C18" s="286" t="s">
        <v>313</v>
      </c>
      <c r="D18" s="287">
        <f>[7]単価表!$J$36</f>
        <v>310</v>
      </c>
      <c r="E18" s="288">
        <f t="shared" si="4"/>
        <v>310</v>
      </c>
      <c r="F18" s="289"/>
      <c r="G18" s="290">
        <f t="shared" si="5"/>
        <v>0</v>
      </c>
      <c r="H18" s="291"/>
      <c r="I18" s="292">
        <f t="shared" si="0"/>
        <v>0</v>
      </c>
      <c r="J18" s="293"/>
      <c r="K18" s="294">
        <f t="shared" si="1"/>
        <v>0</v>
      </c>
      <c r="L18" s="291"/>
      <c r="M18" s="295">
        <f t="shared" si="2"/>
        <v>0</v>
      </c>
      <c r="N18" s="296"/>
      <c r="O18" s="297">
        <f t="shared" si="3"/>
        <v>0</v>
      </c>
    </row>
    <row r="19" spans="2:15" ht="21" customHeight="1">
      <c r="B19" s="285" t="s">
        <v>314</v>
      </c>
      <c r="C19" s="286"/>
      <c r="D19" s="287">
        <f>[7]単価表!$J$37</f>
        <v>360</v>
      </c>
      <c r="E19" s="288">
        <f t="shared" si="4"/>
        <v>360</v>
      </c>
      <c r="F19" s="289"/>
      <c r="G19" s="290">
        <f t="shared" si="5"/>
        <v>0</v>
      </c>
      <c r="H19" s="291"/>
      <c r="I19" s="292">
        <f t="shared" si="0"/>
        <v>0</v>
      </c>
      <c r="J19" s="293"/>
      <c r="K19" s="294">
        <f t="shared" si="1"/>
        <v>0</v>
      </c>
      <c r="L19" s="291"/>
      <c r="M19" s="295">
        <f t="shared" si="2"/>
        <v>0</v>
      </c>
      <c r="N19" s="296"/>
      <c r="O19" s="297">
        <f t="shared" si="3"/>
        <v>0</v>
      </c>
    </row>
    <row r="20" spans="2:15" ht="21" customHeight="1">
      <c r="B20" s="285" t="s">
        <v>315</v>
      </c>
      <c r="C20" s="286" t="s">
        <v>316</v>
      </c>
      <c r="D20" s="287">
        <f>[7]単価表!$J$38</f>
        <v>360</v>
      </c>
      <c r="E20" s="288">
        <f t="shared" si="4"/>
        <v>360</v>
      </c>
      <c r="F20" s="289"/>
      <c r="G20" s="290">
        <f t="shared" si="5"/>
        <v>0</v>
      </c>
      <c r="H20" s="291"/>
      <c r="I20" s="292">
        <f t="shared" si="0"/>
        <v>0</v>
      </c>
      <c r="J20" s="293"/>
      <c r="K20" s="294">
        <f t="shared" si="1"/>
        <v>0</v>
      </c>
      <c r="L20" s="291"/>
      <c r="M20" s="295">
        <f t="shared" si="2"/>
        <v>0</v>
      </c>
      <c r="N20" s="296"/>
      <c r="O20" s="297">
        <f t="shared" si="3"/>
        <v>0</v>
      </c>
    </row>
    <row r="21" spans="2:15" ht="21" customHeight="1">
      <c r="B21" s="285" t="s">
        <v>317</v>
      </c>
      <c r="C21" s="286"/>
      <c r="D21" s="287">
        <f>[7]単価表!$J$39</f>
        <v>410</v>
      </c>
      <c r="E21" s="288">
        <f t="shared" si="4"/>
        <v>410</v>
      </c>
      <c r="F21" s="289"/>
      <c r="G21" s="290">
        <f t="shared" si="5"/>
        <v>0</v>
      </c>
      <c r="H21" s="291"/>
      <c r="I21" s="292">
        <f t="shared" si="0"/>
        <v>0</v>
      </c>
      <c r="J21" s="293"/>
      <c r="K21" s="294">
        <f t="shared" si="1"/>
        <v>0</v>
      </c>
      <c r="L21" s="291"/>
      <c r="M21" s="295">
        <f t="shared" si="2"/>
        <v>0</v>
      </c>
      <c r="N21" s="296"/>
      <c r="O21" s="297">
        <f t="shared" si="3"/>
        <v>0</v>
      </c>
    </row>
    <row r="22" spans="2:15" ht="21" customHeight="1">
      <c r="B22" s="285" t="s">
        <v>318</v>
      </c>
      <c r="C22" s="286" t="s">
        <v>319</v>
      </c>
      <c r="D22" s="287">
        <f>[7]単価表!$J$40</f>
        <v>410</v>
      </c>
      <c r="E22" s="288">
        <f t="shared" si="4"/>
        <v>410</v>
      </c>
      <c r="F22" s="289"/>
      <c r="G22" s="290">
        <f t="shared" si="5"/>
        <v>0</v>
      </c>
      <c r="H22" s="291"/>
      <c r="I22" s="292">
        <f t="shared" si="0"/>
        <v>0</v>
      </c>
      <c r="J22" s="293"/>
      <c r="K22" s="294">
        <f t="shared" si="1"/>
        <v>0</v>
      </c>
      <c r="L22" s="291"/>
      <c r="M22" s="295">
        <f t="shared" si="2"/>
        <v>0</v>
      </c>
      <c r="N22" s="296"/>
      <c r="O22" s="297">
        <f t="shared" si="3"/>
        <v>0</v>
      </c>
    </row>
    <row r="23" spans="2:15" ht="21" customHeight="1">
      <c r="B23" s="285" t="s">
        <v>320</v>
      </c>
      <c r="C23" s="286"/>
      <c r="D23" s="287">
        <f>[7]単価表!$J$41</f>
        <v>520</v>
      </c>
      <c r="E23" s="288">
        <f t="shared" si="4"/>
        <v>520</v>
      </c>
      <c r="F23" s="289"/>
      <c r="G23" s="290">
        <f t="shared" si="5"/>
        <v>0</v>
      </c>
      <c r="H23" s="291"/>
      <c r="I23" s="292">
        <f t="shared" si="0"/>
        <v>0</v>
      </c>
      <c r="J23" s="293"/>
      <c r="K23" s="294">
        <f t="shared" si="1"/>
        <v>0</v>
      </c>
      <c r="L23" s="291"/>
      <c r="M23" s="295">
        <f t="shared" si="2"/>
        <v>0</v>
      </c>
      <c r="N23" s="296"/>
      <c r="O23" s="297">
        <f t="shared" si="3"/>
        <v>0</v>
      </c>
    </row>
    <row r="24" spans="2:15" ht="21" customHeight="1">
      <c r="B24" s="285" t="s">
        <v>321</v>
      </c>
      <c r="C24" s="286"/>
      <c r="D24" s="287">
        <f>[7]単価表!$J$42</f>
        <v>590</v>
      </c>
      <c r="E24" s="288">
        <f t="shared" si="4"/>
        <v>590</v>
      </c>
      <c r="F24" s="289"/>
      <c r="G24" s="290">
        <f t="shared" si="5"/>
        <v>0</v>
      </c>
      <c r="H24" s="291"/>
      <c r="I24" s="292">
        <f t="shared" si="0"/>
        <v>0</v>
      </c>
      <c r="J24" s="293"/>
      <c r="K24" s="294">
        <f t="shared" si="1"/>
        <v>0</v>
      </c>
      <c r="L24" s="291"/>
      <c r="M24" s="295">
        <f t="shared" si="2"/>
        <v>0</v>
      </c>
      <c r="N24" s="296"/>
      <c r="O24" s="297">
        <f t="shared" si="3"/>
        <v>0</v>
      </c>
    </row>
    <row r="25" spans="2:15" ht="21" customHeight="1">
      <c r="B25" s="285"/>
      <c r="C25" s="286"/>
      <c r="D25" s="287"/>
      <c r="E25" s="288"/>
      <c r="F25" s="289"/>
      <c r="G25" s="290">
        <f t="shared" si="5"/>
        <v>0</v>
      </c>
      <c r="H25" s="291"/>
      <c r="I25" s="292">
        <f t="shared" si="0"/>
        <v>0</v>
      </c>
      <c r="J25" s="293"/>
      <c r="K25" s="294">
        <f t="shared" si="1"/>
        <v>0</v>
      </c>
      <c r="L25" s="291"/>
      <c r="M25" s="295">
        <f t="shared" si="2"/>
        <v>0</v>
      </c>
      <c r="N25" s="296"/>
      <c r="O25" s="297">
        <f t="shared" si="3"/>
        <v>0</v>
      </c>
    </row>
    <row r="26" spans="2:15" ht="21" customHeight="1">
      <c r="B26" s="717" t="s">
        <v>322</v>
      </c>
      <c r="C26" s="718"/>
      <c r="D26" s="718"/>
      <c r="E26" s="719"/>
      <c r="F26" s="298"/>
      <c r="G26" s="299">
        <f>SUM(G10:G25)</f>
        <v>4480</v>
      </c>
      <c r="H26" s="300"/>
      <c r="I26" s="299">
        <f>SUM(I10:I25)</f>
        <v>0</v>
      </c>
      <c r="J26" s="300"/>
      <c r="K26" s="299">
        <f>SUM(K10:K25)</f>
        <v>0</v>
      </c>
      <c r="L26" s="300"/>
      <c r="M26" s="299">
        <f>SUM(M10:M25)</f>
        <v>0</v>
      </c>
      <c r="N26" s="300"/>
      <c r="O26" s="301">
        <f>SUM(O10:O25)</f>
        <v>0</v>
      </c>
    </row>
    <row r="27" spans="2:15" ht="21" customHeight="1" thickBot="1">
      <c r="B27" s="707" t="s">
        <v>323</v>
      </c>
      <c r="C27" s="708"/>
      <c r="D27" s="708"/>
      <c r="E27" s="709"/>
      <c r="F27" s="302"/>
      <c r="G27" s="303">
        <f>IF(G26&gt;1000,ROUND(G26,(LEN(TEXT(G26,"0"))-3)*-1),ROUND(G26,0))</f>
        <v>4480</v>
      </c>
      <c r="H27" s="304"/>
      <c r="I27" s="303">
        <f>IF(I26&gt;1000,ROUND(I26,(LEN(TEXT(I26,"0"))-3)*-1),ROUND(I26,0))</f>
        <v>0</v>
      </c>
      <c r="J27" s="304"/>
      <c r="K27" s="303">
        <f>IF(K26&gt;1000,ROUND(K26,(LEN(TEXT(K26,"0"))-3)*-1),ROUND(K26,0))</f>
        <v>0</v>
      </c>
      <c r="L27" s="304"/>
      <c r="M27" s="303">
        <f>IF(M26&gt;1000,ROUND(M26,(LEN(TEXT(M26,"0"))-3)*-1),ROUND(M26,0))</f>
        <v>0</v>
      </c>
      <c r="N27" s="305"/>
      <c r="O27" s="306">
        <f>IF(O26&gt;1000,ROUND(O26,(LEN(TEXT(O26,"0"))-3)*-1),ROUND(O26,0))</f>
        <v>0</v>
      </c>
    </row>
  </sheetData>
  <mergeCells count="6">
    <mergeCell ref="B27:E27"/>
    <mergeCell ref="N4:O4"/>
    <mergeCell ref="C6:E6"/>
    <mergeCell ref="C8:D8"/>
    <mergeCell ref="C9:D9"/>
    <mergeCell ref="B26:E26"/>
  </mergeCells>
  <phoneticPr fontId="2"/>
  <printOptions horizontalCentered="1" verticalCentered="1"/>
  <pageMargins left="0" right="0" top="0.59055118110236227" bottom="0" header="0" footer="0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表紙</vt:lpstr>
      <vt:lpstr>内訳</vt:lpstr>
      <vt:lpstr>設計書(大内）控</vt:lpstr>
      <vt:lpstr>機器搬入費</vt:lpstr>
      <vt:lpstr>機器搬出費 </vt:lpstr>
      <vt:lpstr>撤去費</vt:lpstr>
      <vt:lpstr>塗装</vt:lpstr>
      <vt:lpstr>'機器搬出費 '!Print_Area</vt:lpstr>
      <vt:lpstr>機器搬入費!Print_Area</vt:lpstr>
      <vt:lpstr>'設計書(大内）控'!Print_Area</vt:lpstr>
      <vt:lpstr>撤去費!Print_Area</vt:lpstr>
      <vt:lpstr>塗装!Print_Area</vt:lpstr>
      <vt:lpstr>内訳!Print_Area</vt:lpstr>
      <vt:lpstr>表紙!Print_Area</vt:lpstr>
      <vt:lpstr>'設計書(大内）控'!Print_Titles</vt:lpstr>
      <vt:lpstr>塗装!Print_Titles</vt:lpstr>
      <vt:lpstr>内訳!Print_Titles</vt:lpstr>
      <vt:lpstr>'設計書(大内）控'!内訳書</vt:lpstr>
    </vt:vector>
  </TitlesOfParts>
  <Company>建築課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建築課</dc:creator>
  <cp:lastModifiedBy> </cp:lastModifiedBy>
  <cp:lastPrinted>2021-04-19T06:53:14Z</cp:lastPrinted>
  <dcterms:created xsi:type="dcterms:W3CDTF">1998-04-03T06:06:01Z</dcterms:created>
  <dcterms:modified xsi:type="dcterms:W3CDTF">2021-04-19T06:53:52Z</dcterms:modified>
</cp:coreProperties>
</file>