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生活環境課\【環境政策係フォルダ】\㉒伊賀市ＥＭＳ関係\"/>
    </mc:Choice>
  </mc:AlternateContent>
  <xr:revisionPtr revIDLastSave="0" documentId="13_ncr:1_{159779C5-5409-4403-9CC8-37EEC223933F}" xr6:coauthVersionLast="47" xr6:coauthVersionMax="47" xr10:uidLastSave="{00000000-0000-0000-0000-000000000000}"/>
  <bookViews>
    <workbookView xWindow="-15" yWindow="600" windowWidth="8985" windowHeight="10140" xr2:uid="{00000000-000D-0000-FFFF-FFFF00000000}"/>
  </bookViews>
  <sheets>
    <sheet name="全体" sheetId="1" r:id="rId1"/>
    <sheet name="部ごと" sheetId="2" r:id="rId2"/>
  </sheets>
  <definedNames>
    <definedName name="_xlnm.Print_Area" localSheetId="0">全体!$A$1:$L$141</definedName>
    <definedName name="_xlnm.Print_Area" localSheetId="1">部ごと!$A$1:$J$58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I38" i="1"/>
  <c r="H38" i="1"/>
  <c r="G38" i="1"/>
  <c r="J38" i="1"/>
  <c r="E38" i="1"/>
  <c r="B60" i="2"/>
  <c r="C60" i="2"/>
  <c r="D60" i="2"/>
  <c r="E60" i="2"/>
  <c r="F60" i="2"/>
  <c r="G60" i="2"/>
  <c r="H60" i="2"/>
  <c r="I60" i="2"/>
  <c r="J60" i="2"/>
  <c r="K68" i="1"/>
  <c r="J68" i="1"/>
  <c r="G68" i="1"/>
  <c r="E68" i="1"/>
  <c r="D68" i="1"/>
  <c r="E66" i="1"/>
  <c r="F66" i="1"/>
  <c r="G66" i="1"/>
  <c r="H66" i="1"/>
  <c r="I66" i="1"/>
  <c r="J66" i="1"/>
  <c r="K66" i="1"/>
  <c r="D66" i="1"/>
  <c r="K41" i="1"/>
  <c r="K43" i="1" s="1"/>
  <c r="K45" i="1" s="1"/>
  <c r="K47" i="1" s="1"/>
  <c r="K49" i="1" s="1"/>
  <c r="K39" i="1"/>
  <c r="L54" i="1"/>
  <c r="K54" i="1"/>
  <c r="D38" i="1"/>
  <c r="J140" i="1"/>
  <c r="H140" i="1"/>
  <c r="J136" i="1"/>
  <c r="J137" i="1"/>
  <c r="J138" i="1"/>
  <c r="J139" i="1"/>
  <c r="J135" i="1"/>
  <c r="B40" i="2" l="1"/>
  <c r="B34" i="2"/>
  <c r="D7" i="2"/>
  <c r="J7" i="2"/>
  <c r="C34" i="2" l="1"/>
  <c r="C31" i="2"/>
  <c r="E34" i="2"/>
  <c r="E31" i="2"/>
  <c r="E19" i="2"/>
  <c r="G31" i="2"/>
  <c r="H34" i="2"/>
  <c r="H31" i="2"/>
  <c r="H19" i="2"/>
  <c r="J34" i="2"/>
  <c r="J31" i="2"/>
  <c r="I34" i="2"/>
  <c r="I31" i="2"/>
  <c r="I19" i="2"/>
  <c r="B31" i="2"/>
  <c r="F58" i="1" l="1"/>
  <c r="G58" i="1"/>
  <c r="H58" i="1"/>
  <c r="I58" i="1"/>
  <c r="J58" i="1"/>
  <c r="K58" i="1"/>
  <c r="E58" i="1"/>
  <c r="K57" i="2"/>
  <c r="K54" i="2"/>
  <c r="K51" i="2"/>
  <c r="K48" i="2"/>
  <c r="K45" i="2"/>
  <c r="K42" i="2"/>
  <c r="K39" i="2"/>
  <c r="K36" i="2"/>
  <c r="K33" i="2"/>
  <c r="K30" i="2"/>
  <c r="K27" i="2"/>
  <c r="K24" i="2"/>
  <c r="K21" i="2"/>
  <c r="K18" i="2"/>
  <c r="K15" i="2"/>
  <c r="K12" i="2"/>
  <c r="K9" i="2"/>
  <c r="K6" i="2"/>
  <c r="K59" i="2" l="1"/>
  <c r="D34" i="1"/>
  <c r="H64" i="1"/>
  <c r="I64" i="1"/>
  <c r="D58" i="1" l="1"/>
  <c r="D57" i="1"/>
  <c r="H28" i="2"/>
  <c r="D59" i="1" l="1"/>
  <c r="I37" i="2"/>
  <c r="K67" i="1" l="1"/>
  <c r="J67" i="1"/>
  <c r="I67" i="1"/>
  <c r="H67" i="1"/>
  <c r="G67" i="1"/>
  <c r="F67" i="1"/>
  <c r="E67" i="1"/>
  <c r="D67" i="1"/>
  <c r="B28" i="2"/>
  <c r="B25" i="2"/>
  <c r="J28" i="2"/>
  <c r="I28" i="2"/>
  <c r="E28" i="2"/>
  <c r="D28" i="2"/>
  <c r="C28" i="2"/>
  <c r="E57" i="1" l="1"/>
  <c r="F57" i="1"/>
  <c r="G57" i="1"/>
  <c r="H57" i="1"/>
  <c r="I57" i="1"/>
  <c r="J57" i="1"/>
  <c r="K57" i="1"/>
  <c r="D60" i="1"/>
  <c r="E60" i="1"/>
  <c r="F60" i="1"/>
  <c r="G60" i="1"/>
  <c r="H60" i="1"/>
  <c r="I60" i="1"/>
  <c r="J60" i="1"/>
  <c r="K60" i="1"/>
  <c r="D63" i="1"/>
  <c r="E63" i="1"/>
  <c r="F63" i="1"/>
  <c r="G63" i="1"/>
  <c r="H63" i="1"/>
  <c r="I63" i="1"/>
  <c r="J63" i="1"/>
  <c r="K63" i="1"/>
  <c r="E88" i="1" l="1"/>
  <c r="F88" i="1"/>
  <c r="G88" i="1"/>
  <c r="H88" i="1"/>
  <c r="I88" i="1"/>
  <c r="J88" i="1"/>
  <c r="K88" i="1"/>
  <c r="D88" i="1"/>
  <c r="E87" i="1"/>
  <c r="F87" i="1"/>
  <c r="G87" i="1"/>
  <c r="H87" i="1"/>
  <c r="I87" i="1"/>
  <c r="J87" i="1"/>
  <c r="K87" i="1"/>
  <c r="D87" i="1"/>
  <c r="D70" i="1" l="1"/>
  <c r="B19" i="2" l="1"/>
  <c r="E52" i="2"/>
  <c r="D26" i="1" l="1"/>
  <c r="D84" i="1" l="1"/>
  <c r="D85" i="1"/>
  <c r="D61" i="1"/>
  <c r="D64" i="1"/>
  <c r="D65" i="1" s="1"/>
  <c r="D62" i="1" l="1"/>
  <c r="D49" i="2"/>
  <c r="E84" i="1" l="1"/>
  <c r="F84" i="1"/>
  <c r="G84" i="1"/>
  <c r="H84" i="1"/>
  <c r="I84" i="1"/>
  <c r="J84" i="1"/>
  <c r="K84" i="1"/>
  <c r="E85" i="1"/>
  <c r="F85" i="1"/>
  <c r="G85" i="1"/>
  <c r="H85" i="1"/>
  <c r="I85" i="1"/>
  <c r="J85" i="1"/>
  <c r="K85" i="1"/>
  <c r="D81" i="1"/>
  <c r="D52" i="1" s="1"/>
  <c r="E81" i="1"/>
  <c r="E52" i="1" s="1"/>
  <c r="F81" i="1"/>
  <c r="G81" i="1"/>
  <c r="G52" i="1" s="1"/>
  <c r="H81" i="1"/>
  <c r="I81" i="1"/>
  <c r="I52" i="1" s="1"/>
  <c r="J81" i="1"/>
  <c r="K81" i="1"/>
  <c r="D78" i="1"/>
  <c r="E78" i="1"/>
  <c r="F78" i="1"/>
  <c r="G78" i="1"/>
  <c r="H78" i="1"/>
  <c r="I78" i="1"/>
  <c r="J78" i="1"/>
  <c r="K78" i="1"/>
  <c r="D75" i="1"/>
  <c r="D46" i="1" s="1"/>
  <c r="E75" i="1"/>
  <c r="E46" i="1" s="1"/>
  <c r="F75" i="1"/>
  <c r="G75" i="1"/>
  <c r="G46" i="1" s="1"/>
  <c r="H75" i="1"/>
  <c r="H46" i="1" s="1"/>
  <c r="I75" i="1"/>
  <c r="I46" i="1" s="1"/>
  <c r="J75" i="1"/>
  <c r="K75" i="1"/>
  <c r="D72" i="1"/>
  <c r="E72" i="1"/>
  <c r="F72" i="1"/>
  <c r="G72" i="1"/>
  <c r="H72" i="1"/>
  <c r="I72" i="1"/>
  <c r="J72" i="1"/>
  <c r="K72" i="1"/>
  <c r="D69" i="1"/>
  <c r="D71" i="1" s="1"/>
  <c r="E69" i="1"/>
  <c r="E40" i="1" s="1"/>
  <c r="F69" i="1"/>
  <c r="G69" i="1"/>
  <c r="G40" i="1" s="1"/>
  <c r="H69" i="1"/>
  <c r="H40" i="1" s="1"/>
  <c r="I69" i="1"/>
  <c r="I40" i="1" s="1"/>
  <c r="J69" i="1"/>
  <c r="K69" i="1"/>
  <c r="J40" i="1" l="1"/>
  <c r="J46" i="1"/>
  <c r="J52" i="1"/>
  <c r="D40" i="1"/>
  <c r="H52" i="1"/>
  <c r="F40" i="1"/>
  <c r="F46" i="1"/>
  <c r="F52" i="1"/>
  <c r="J22" i="1"/>
  <c r="I22" i="1" l="1"/>
  <c r="H24" i="1"/>
  <c r="H22" i="1"/>
  <c r="H20" i="1"/>
  <c r="H18" i="1"/>
  <c r="H16" i="1"/>
  <c r="H14" i="1"/>
  <c r="H12" i="1"/>
  <c r="H10" i="1"/>
  <c r="H8" i="1"/>
  <c r="H6" i="1"/>
  <c r="G24" i="1"/>
  <c r="G22" i="1"/>
  <c r="G18" i="1"/>
  <c r="G16" i="1"/>
  <c r="G14" i="1"/>
  <c r="G12" i="1"/>
  <c r="G10" i="1"/>
  <c r="G8" i="1"/>
  <c r="G6" i="1"/>
  <c r="F22" i="1"/>
  <c r="F24" i="1"/>
  <c r="E24" i="1"/>
  <c r="E22" i="1" l="1"/>
  <c r="E20" i="1"/>
  <c r="E18" i="1"/>
  <c r="E16" i="1"/>
  <c r="E14" i="1"/>
  <c r="E12" i="1"/>
  <c r="E10" i="1"/>
  <c r="E6" i="1"/>
  <c r="D22" i="1"/>
  <c r="D20" i="1"/>
  <c r="D18" i="1"/>
  <c r="K17" i="1" s="1"/>
  <c r="D16" i="1"/>
  <c r="D14" i="1"/>
  <c r="D12" i="1"/>
  <c r="D10" i="1"/>
  <c r="D6" i="1"/>
  <c r="K5" i="1" l="1"/>
  <c r="D10" i="2"/>
  <c r="K21" i="1" l="1"/>
  <c r="K19" i="1"/>
  <c r="E61" i="1"/>
  <c r="F61" i="1"/>
  <c r="G61" i="1"/>
  <c r="H61" i="1"/>
  <c r="I61" i="1"/>
  <c r="J61" i="1"/>
  <c r="K61" i="1"/>
  <c r="E64" i="1"/>
  <c r="E65" i="1" s="1"/>
  <c r="F64" i="1"/>
  <c r="F65" i="1" s="1"/>
  <c r="G64" i="1"/>
  <c r="G65" i="1" s="1"/>
  <c r="J64" i="1"/>
  <c r="K64" i="1"/>
  <c r="K65" i="1" s="1"/>
  <c r="E70" i="1"/>
  <c r="E71" i="1" s="1"/>
  <c r="F70" i="1"/>
  <c r="G70" i="1"/>
  <c r="G71" i="1" s="1"/>
  <c r="H70" i="1"/>
  <c r="I70" i="1"/>
  <c r="J70" i="1"/>
  <c r="J71" i="1" s="1"/>
  <c r="K70" i="1"/>
  <c r="K71" i="1" s="1"/>
  <c r="E73" i="1"/>
  <c r="E44" i="1" s="1"/>
  <c r="F73" i="1"/>
  <c r="F44" i="1" s="1"/>
  <c r="G73" i="1"/>
  <c r="H73" i="1"/>
  <c r="I73" i="1"/>
  <c r="J73" i="1"/>
  <c r="K73" i="1"/>
  <c r="E76" i="1"/>
  <c r="F76" i="1"/>
  <c r="G76" i="1"/>
  <c r="H76" i="1"/>
  <c r="I76" i="1"/>
  <c r="J76" i="1"/>
  <c r="K76" i="1"/>
  <c r="E79" i="1"/>
  <c r="E50" i="1" s="1"/>
  <c r="F79" i="1"/>
  <c r="F50" i="1" s="1"/>
  <c r="G79" i="1"/>
  <c r="G50" i="1" s="1"/>
  <c r="H79" i="1"/>
  <c r="H50" i="1" s="1"/>
  <c r="I79" i="1"/>
  <c r="J79" i="1"/>
  <c r="K79" i="1"/>
  <c r="E82" i="1"/>
  <c r="F82" i="1"/>
  <c r="G82" i="1"/>
  <c r="H82" i="1"/>
  <c r="H37" i="1" s="1"/>
  <c r="I82" i="1"/>
  <c r="J82" i="1"/>
  <c r="K82" i="1"/>
  <c r="I58" i="2"/>
  <c r="H58" i="2"/>
  <c r="G58" i="2"/>
  <c r="B58" i="2"/>
  <c r="I37" i="1" l="1"/>
  <c r="E37" i="1"/>
  <c r="F37" i="1"/>
  <c r="F38" i="1" s="1"/>
  <c r="G37" i="1"/>
  <c r="J37" i="1"/>
  <c r="J44" i="1"/>
  <c r="J74" i="1"/>
  <c r="J65" i="1"/>
  <c r="J34" i="1"/>
  <c r="F34" i="1"/>
  <c r="H34" i="1"/>
  <c r="I34" i="1"/>
  <c r="G34" i="1"/>
  <c r="E34" i="1"/>
  <c r="J50" i="1"/>
  <c r="H44" i="1"/>
  <c r="I44" i="1"/>
  <c r="I50" i="1"/>
  <c r="G44" i="1"/>
  <c r="F32" i="1"/>
  <c r="E32" i="1"/>
  <c r="I30" i="1"/>
  <c r="H30" i="1"/>
  <c r="G30" i="1"/>
  <c r="E30" i="1"/>
  <c r="H28" i="1"/>
  <c r="I28" i="1"/>
  <c r="J28" i="1"/>
  <c r="G28" i="1"/>
  <c r="F28" i="1"/>
  <c r="E28" i="1"/>
  <c r="K23" i="1"/>
  <c r="K15" i="1"/>
  <c r="K13" i="1"/>
  <c r="K11" i="1"/>
  <c r="K9" i="1"/>
  <c r="K7" i="1"/>
  <c r="K33" i="1" l="1"/>
  <c r="H32" i="1"/>
  <c r="G32" i="1"/>
  <c r="I32" i="1"/>
  <c r="J32" i="1"/>
  <c r="J30" i="1"/>
  <c r="F30" i="1"/>
  <c r="F26" i="1"/>
  <c r="J26" i="1" l="1"/>
  <c r="I26" i="1"/>
  <c r="H26" i="1"/>
  <c r="G26" i="1"/>
  <c r="E26" i="1"/>
  <c r="B46" i="2" l="1"/>
  <c r="D89" i="1" l="1"/>
  <c r="D86" i="1"/>
  <c r="D82" i="1"/>
  <c r="D79" i="1"/>
  <c r="D76" i="1"/>
  <c r="D77" i="1" s="1"/>
  <c r="D73" i="1"/>
  <c r="E46" i="2"/>
  <c r="F55" i="2"/>
  <c r="J55" i="2"/>
  <c r="I55" i="2"/>
  <c r="H55" i="2"/>
  <c r="G55" i="2"/>
  <c r="E55" i="2"/>
  <c r="D55" i="2"/>
  <c r="C55" i="2"/>
  <c r="B55" i="2"/>
  <c r="J52" i="2"/>
  <c r="I52" i="2"/>
  <c r="H52" i="2"/>
  <c r="G52" i="2"/>
  <c r="D52" i="2"/>
  <c r="C52" i="2"/>
  <c r="B52" i="2"/>
  <c r="J49" i="2"/>
  <c r="I49" i="2"/>
  <c r="H49" i="2"/>
  <c r="E49" i="2"/>
  <c r="C49" i="2"/>
  <c r="B49" i="2"/>
  <c r="J46" i="2"/>
  <c r="I46" i="2"/>
  <c r="H46" i="2"/>
  <c r="C46" i="2"/>
  <c r="J43" i="2"/>
  <c r="I43" i="2"/>
  <c r="H43" i="2"/>
  <c r="E43" i="2"/>
  <c r="C43" i="2"/>
  <c r="B43" i="2"/>
  <c r="J40" i="2"/>
  <c r="I40" i="2"/>
  <c r="H40" i="2"/>
  <c r="E40" i="2"/>
  <c r="D40" i="2"/>
  <c r="C40" i="2"/>
  <c r="J37" i="2"/>
  <c r="H37" i="2"/>
  <c r="E37" i="2"/>
  <c r="C37" i="2"/>
  <c r="B37" i="2"/>
  <c r="J25" i="2"/>
  <c r="I25" i="2"/>
  <c r="G25" i="2"/>
  <c r="E25" i="2"/>
  <c r="D25" i="2"/>
  <c r="C25" i="2"/>
  <c r="I22" i="2"/>
  <c r="D22" i="2"/>
  <c r="C22" i="2"/>
  <c r="B22" i="2"/>
  <c r="J19" i="2"/>
  <c r="C19" i="2"/>
  <c r="J16" i="2"/>
  <c r="I16" i="2"/>
  <c r="H16" i="2"/>
  <c r="G16" i="2"/>
  <c r="E16" i="2"/>
  <c r="C16" i="2"/>
  <c r="B16" i="2"/>
  <c r="J13" i="2"/>
  <c r="I13" i="2"/>
  <c r="H13" i="2"/>
  <c r="G13" i="2"/>
  <c r="E13" i="2"/>
  <c r="D13" i="2"/>
  <c r="C13" i="2"/>
  <c r="B13" i="2"/>
  <c r="B10" i="2"/>
  <c r="J10" i="2"/>
  <c r="I10" i="2"/>
  <c r="H10" i="2"/>
  <c r="G10" i="2"/>
  <c r="E10" i="2"/>
  <c r="C10" i="2"/>
  <c r="C7" i="2"/>
  <c r="E89" i="1"/>
  <c r="F89" i="1"/>
  <c r="G89" i="1"/>
  <c r="H89" i="1"/>
  <c r="I89" i="1"/>
  <c r="J89" i="1"/>
  <c r="K89" i="1"/>
  <c r="E86" i="1"/>
  <c r="F86" i="1"/>
  <c r="F48" i="1" s="1"/>
  <c r="G86" i="1"/>
  <c r="I86" i="1"/>
  <c r="J86" i="1"/>
  <c r="K86" i="1"/>
  <c r="E83" i="1"/>
  <c r="G83" i="1"/>
  <c r="J83" i="1"/>
  <c r="K83" i="1"/>
  <c r="E80" i="1"/>
  <c r="G80" i="1"/>
  <c r="J80" i="1"/>
  <c r="K80" i="1"/>
  <c r="E77" i="1"/>
  <c r="G77" i="1"/>
  <c r="J77" i="1"/>
  <c r="K77" i="1"/>
  <c r="E74" i="1"/>
  <c r="F74" i="1"/>
  <c r="F42" i="1" s="1"/>
  <c r="G74" i="1"/>
  <c r="K74" i="1"/>
  <c r="J36" i="1"/>
  <c r="E62" i="1"/>
  <c r="F62" i="1"/>
  <c r="F36" i="1" s="1"/>
  <c r="G62" i="1"/>
  <c r="G36" i="1" s="1"/>
  <c r="I62" i="1"/>
  <c r="I36" i="1" s="1"/>
  <c r="K62" i="1"/>
  <c r="E59" i="1"/>
  <c r="F59" i="1"/>
  <c r="G59" i="1"/>
  <c r="I59" i="1"/>
  <c r="J59" i="1"/>
  <c r="K59" i="1"/>
  <c r="D36" i="1" l="1"/>
  <c r="D44" i="1"/>
  <c r="K37" i="1"/>
  <c r="G42" i="1"/>
  <c r="H48" i="1"/>
  <c r="H36" i="1"/>
  <c r="H42" i="1"/>
  <c r="D80" i="1"/>
  <c r="D48" i="1" s="1"/>
  <c r="D50" i="1"/>
  <c r="I42" i="1"/>
  <c r="I48" i="1"/>
  <c r="J42" i="1"/>
  <c r="G48" i="1"/>
  <c r="E36" i="1"/>
  <c r="E48" i="1"/>
  <c r="J48" i="1"/>
  <c r="E42" i="1"/>
  <c r="D74" i="1"/>
  <c r="D83" i="1"/>
  <c r="D30" i="1"/>
  <c r="K29" i="1" s="1"/>
  <c r="K35" i="1" l="1"/>
  <c r="D42" i="1"/>
  <c r="D32" i="1"/>
  <c r="K31" i="1" s="1"/>
  <c r="D28" i="1"/>
  <c r="K27" i="1" s="1"/>
  <c r="K25" i="1"/>
</calcChain>
</file>

<file path=xl/sharedStrings.xml><?xml version="1.0" encoding="utf-8"?>
<sst xmlns="http://schemas.openxmlformats.org/spreadsheetml/2006/main" count="282" uniqueCount="100">
  <si>
    <t>電気（ｋＷ）</t>
    <rPh sb="0" eb="2">
      <t>デンキ</t>
    </rPh>
    <phoneticPr fontId="1"/>
  </si>
  <si>
    <t>ガソリン（ℓ）</t>
    <phoneticPr fontId="1"/>
  </si>
  <si>
    <t>軽油（ℓ）</t>
    <rPh sb="0" eb="2">
      <t>ケイユ</t>
    </rPh>
    <phoneticPr fontId="1"/>
  </si>
  <si>
    <t>灯油（ℓ）</t>
    <rPh sb="0" eb="2">
      <t>トウユ</t>
    </rPh>
    <phoneticPr fontId="1"/>
  </si>
  <si>
    <t>重油（ℓ）</t>
    <rPh sb="0" eb="2">
      <t>ジュウユ</t>
    </rPh>
    <phoneticPr fontId="1"/>
  </si>
  <si>
    <t>都市ガス（㎥）</t>
    <rPh sb="0" eb="2">
      <t>トシ</t>
    </rPh>
    <phoneticPr fontId="1"/>
  </si>
  <si>
    <t>プロパンガス（㎥）</t>
    <phoneticPr fontId="1"/>
  </si>
  <si>
    <t>使用量</t>
    <rPh sb="0" eb="3">
      <t>シヨウリョウ</t>
    </rPh>
    <phoneticPr fontId="1"/>
  </si>
  <si>
    <t>本庁</t>
    <rPh sb="0" eb="2">
      <t>ホンチョウ</t>
    </rPh>
    <phoneticPr fontId="1"/>
  </si>
  <si>
    <t>教育委員会</t>
    <rPh sb="0" eb="2">
      <t>キョウイク</t>
    </rPh>
    <rPh sb="2" eb="5">
      <t>イインカイ</t>
    </rPh>
    <phoneticPr fontId="1"/>
  </si>
  <si>
    <t>水道部</t>
    <rPh sb="0" eb="2">
      <t>スイドウ</t>
    </rPh>
    <rPh sb="2" eb="3">
      <t>ブ</t>
    </rPh>
    <phoneticPr fontId="1"/>
  </si>
  <si>
    <t>伊賀支所</t>
    <rPh sb="0" eb="2">
      <t>イガ</t>
    </rPh>
    <rPh sb="2" eb="4">
      <t>シショ</t>
    </rPh>
    <phoneticPr fontId="1"/>
  </si>
  <si>
    <t>島ヶ原支所</t>
    <rPh sb="0" eb="3">
      <t>シマガハラ</t>
    </rPh>
    <rPh sb="3" eb="5">
      <t>シショ</t>
    </rPh>
    <phoneticPr fontId="1"/>
  </si>
  <si>
    <t>阿山支所</t>
    <rPh sb="0" eb="2">
      <t>アヤマ</t>
    </rPh>
    <rPh sb="2" eb="4">
      <t>シショ</t>
    </rPh>
    <phoneticPr fontId="1"/>
  </si>
  <si>
    <t>大山田支所</t>
    <rPh sb="0" eb="3">
      <t>オオヤマダ</t>
    </rPh>
    <rPh sb="3" eb="5">
      <t>シショ</t>
    </rPh>
    <phoneticPr fontId="1"/>
  </si>
  <si>
    <t>青山支所</t>
    <rPh sb="0" eb="2">
      <t>アオヤマ</t>
    </rPh>
    <rPh sb="2" eb="4">
      <t>シショ</t>
    </rPh>
    <phoneticPr fontId="1"/>
  </si>
  <si>
    <t>部局</t>
    <rPh sb="0" eb="2">
      <t>ブキョク</t>
    </rPh>
    <phoneticPr fontId="1"/>
  </si>
  <si>
    <t>部署</t>
    <rPh sb="0" eb="2">
      <t>ブショ</t>
    </rPh>
    <phoneticPr fontId="1"/>
  </si>
  <si>
    <t>ガソリン（ℓ）</t>
    <phoneticPr fontId="1"/>
  </si>
  <si>
    <t>水（㎥）</t>
    <rPh sb="0" eb="1">
      <t>ミズ</t>
    </rPh>
    <phoneticPr fontId="1"/>
  </si>
  <si>
    <t>市長部局</t>
    <rPh sb="0" eb="2">
      <t>シチョウ</t>
    </rPh>
    <rPh sb="2" eb="4">
      <t>ブキョク</t>
    </rPh>
    <phoneticPr fontId="1"/>
  </si>
  <si>
    <t>前年対比</t>
    <rPh sb="0" eb="2">
      <t>ゼンネン</t>
    </rPh>
    <rPh sb="2" eb="4">
      <t>タイヒ</t>
    </rPh>
    <phoneticPr fontId="1"/>
  </si>
  <si>
    <t>上野総合市民病院</t>
    <rPh sb="0" eb="1">
      <t>ウエ</t>
    </rPh>
    <rPh sb="1" eb="2">
      <t>ノ</t>
    </rPh>
    <rPh sb="2" eb="4">
      <t>ソウゴウ</t>
    </rPh>
    <rPh sb="4" eb="6">
      <t>シミン</t>
    </rPh>
    <rPh sb="6" eb="8">
      <t>ビョウイン</t>
    </rPh>
    <phoneticPr fontId="1"/>
  </si>
  <si>
    <t>消防本部</t>
    <rPh sb="0" eb="2">
      <t>ショウボウ</t>
    </rPh>
    <rPh sb="2" eb="4">
      <t>ホンブ</t>
    </rPh>
    <phoneticPr fontId="1"/>
  </si>
  <si>
    <t>水道部局</t>
    <rPh sb="0" eb="2">
      <t>スイドウ</t>
    </rPh>
    <rPh sb="2" eb="4">
      <t>ブキョク</t>
    </rPh>
    <phoneticPr fontId="1"/>
  </si>
  <si>
    <t>教育委員会部局</t>
    <rPh sb="0" eb="2">
      <t>キョウイク</t>
    </rPh>
    <rPh sb="2" eb="5">
      <t>イインカイ</t>
    </rPh>
    <rPh sb="5" eb="7">
      <t>ブキョク</t>
    </rPh>
    <phoneticPr fontId="1"/>
  </si>
  <si>
    <t>ガソリン（ℓ）</t>
    <phoneticPr fontId="1"/>
  </si>
  <si>
    <t>プロパンガス（㎥）</t>
    <phoneticPr fontId="1"/>
  </si>
  <si>
    <t>健康福祉部</t>
    <rPh sb="0" eb="2">
      <t>ケンコウ</t>
    </rPh>
    <rPh sb="2" eb="4">
      <t>フクシ</t>
    </rPh>
    <rPh sb="4" eb="5">
      <t>ブ</t>
    </rPh>
    <phoneticPr fontId="1"/>
  </si>
  <si>
    <t>教育委員会事務局</t>
    <rPh sb="0" eb="2">
      <t>キョウイク</t>
    </rPh>
    <rPh sb="2" eb="5">
      <t>イインカイ</t>
    </rPh>
    <rPh sb="5" eb="8">
      <t>ジムキョク</t>
    </rPh>
    <phoneticPr fontId="1"/>
  </si>
  <si>
    <t>伊賀市消防本部</t>
    <rPh sb="0" eb="2">
      <t>イガ</t>
    </rPh>
    <rPh sb="2" eb="3">
      <t>シ</t>
    </rPh>
    <rPh sb="3" eb="5">
      <t>ショウボウ</t>
    </rPh>
    <rPh sb="5" eb="7">
      <t>ホンブ</t>
    </rPh>
    <phoneticPr fontId="1"/>
  </si>
  <si>
    <t>上野総合市民病院</t>
    <rPh sb="0" eb="2">
      <t>ウエノ</t>
    </rPh>
    <rPh sb="2" eb="4">
      <t>ソウゴウ</t>
    </rPh>
    <rPh sb="4" eb="6">
      <t>シミン</t>
    </rPh>
    <rPh sb="6" eb="8">
      <t>ビョウイン</t>
    </rPh>
    <phoneticPr fontId="1"/>
  </si>
  <si>
    <t>人権生活環境部</t>
    <rPh sb="0" eb="2">
      <t>ジンケン</t>
    </rPh>
    <rPh sb="2" eb="4">
      <t>セイカツ</t>
    </rPh>
    <rPh sb="4" eb="6">
      <t>カンキョウ</t>
    </rPh>
    <rPh sb="6" eb="7">
      <t>ブ</t>
    </rPh>
    <phoneticPr fontId="1"/>
  </si>
  <si>
    <t>市長部局・総務部・ほか</t>
    <rPh sb="0" eb="2">
      <t>シチョウ</t>
    </rPh>
    <rPh sb="2" eb="4">
      <t>ブキョク</t>
    </rPh>
    <rPh sb="5" eb="7">
      <t>ソウム</t>
    </rPh>
    <rPh sb="7" eb="8">
      <t>ブ</t>
    </rPh>
    <phoneticPr fontId="1"/>
  </si>
  <si>
    <t>産業振興部</t>
    <rPh sb="0" eb="2">
      <t>サンギョウ</t>
    </rPh>
    <rPh sb="2" eb="4">
      <t>シンコウ</t>
    </rPh>
    <rPh sb="4" eb="5">
      <t>ブ</t>
    </rPh>
    <phoneticPr fontId="1"/>
  </si>
  <si>
    <t>建設部</t>
    <rPh sb="0" eb="2">
      <t>ケンセツ</t>
    </rPh>
    <rPh sb="2" eb="3">
      <t>ブ</t>
    </rPh>
    <phoneticPr fontId="1"/>
  </si>
  <si>
    <t>-</t>
    <phoneticPr fontId="1"/>
  </si>
  <si>
    <t>-</t>
    <phoneticPr fontId="1"/>
  </si>
  <si>
    <t>企画振興部・財務部</t>
    <rPh sb="0" eb="2">
      <t>キカク</t>
    </rPh>
    <rPh sb="2" eb="4">
      <t>シンコウ</t>
    </rPh>
    <rPh sb="4" eb="5">
      <t>ブ</t>
    </rPh>
    <rPh sb="6" eb="9">
      <t>ザイムブ</t>
    </rPh>
    <phoneticPr fontId="1"/>
  </si>
  <si>
    <t>-</t>
    <phoneticPr fontId="1"/>
  </si>
  <si>
    <t>伊賀市役所　温室効果ガス（二酸化炭素）排出量</t>
    <rPh sb="0" eb="2">
      <t>イガ</t>
    </rPh>
    <rPh sb="2" eb="5">
      <t>シヤクショ</t>
    </rPh>
    <rPh sb="6" eb="8">
      <t>オンシツ</t>
    </rPh>
    <rPh sb="8" eb="10">
      <t>コウカ</t>
    </rPh>
    <rPh sb="13" eb="16">
      <t>ニサンカ</t>
    </rPh>
    <rPh sb="16" eb="18">
      <t>タンソ</t>
    </rPh>
    <rPh sb="19" eb="21">
      <t>ハイシュツ</t>
    </rPh>
    <rPh sb="21" eb="22">
      <t>リョウ</t>
    </rPh>
    <phoneticPr fontId="1"/>
  </si>
  <si>
    <t>温室効果ガス（二酸化炭素）排出量　部単位一覧表</t>
    <rPh sb="17" eb="18">
      <t>ブ</t>
    </rPh>
    <rPh sb="18" eb="20">
      <t>タンイ</t>
    </rPh>
    <rPh sb="20" eb="22">
      <t>イチラン</t>
    </rPh>
    <rPh sb="22" eb="23">
      <t>ヒョウ</t>
    </rPh>
    <phoneticPr fontId="1"/>
  </si>
  <si>
    <t>二酸化炭素換算（ｋｇ-CO2）</t>
    <rPh sb="0" eb="3">
      <t>ニサンカ</t>
    </rPh>
    <rPh sb="3" eb="5">
      <t>タンソ</t>
    </rPh>
    <rPh sb="5" eb="7">
      <t>カンサン</t>
    </rPh>
    <phoneticPr fontId="1"/>
  </si>
  <si>
    <t>二酸化炭素排出量
(㎏-CO2)</t>
    <rPh sb="0" eb="3">
      <t>ニサンカ</t>
    </rPh>
    <rPh sb="3" eb="5">
      <t>タンソ</t>
    </rPh>
    <rPh sb="5" eb="7">
      <t>ハイシュツ</t>
    </rPh>
    <rPh sb="7" eb="8">
      <t>リョウ</t>
    </rPh>
    <phoneticPr fontId="1"/>
  </si>
  <si>
    <t>紙購入量（枚）</t>
    <rPh sb="0" eb="1">
      <t>カミ</t>
    </rPh>
    <rPh sb="1" eb="3">
      <t>コウニュウ</t>
    </rPh>
    <rPh sb="3" eb="4">
      <t>リョウ</t>
    </rPh>
    <rPh sb="5" eb="6">
      <t>マイ</t>
    </rPh>
    <phoneticPr fontId="1"/>
  </si>
  <si>
    <t>上下水道部</t>
    <rPh sb="0" eb="1">
      <t>ジョウ</t>
    </rPh>
    <rPh sb="1" eb="2">
      <t>ゲ</t>
    </rPh>
    <rPh sb="2" eb="4">
      <t>スイドウ</t>
    </rPh>
    <rPh sb="4" eb="5">
      <t>ブ</t>
    </rPh>
    <phoneticPr fontId="1"/>
  </si>
  <si>
    <t>市立小中学校</t>
    <rPh sb="0" eb="2">
      <t>シリツ</t>
    </rPh>
    <rPh sb="2" eb="4">
      <t>ショウチュウ</t>
    </rPh>
    <rPh sb="4" eb="6">
      <t>ガッコウ</t>
    </rPh>
    <phoneticPr fontId="1"/>
  </si>
  <si>
    <t>-</t>
  </si>
  <si>
    <t>H19年度</t>
    <rPh sb="3" eb="5">
      <t>ネンド</t>
    </rPh>
    <phoneticPr fontId="1"/>
  </si>
  <si>
    <t>H20年度</t>
    <rPh sb="3" eb="5">
      <t>ネンド</t>
    </rPh>
    <phoneticPr fontId="1"/>
  </si>
  <si>
    <t>H21年度</t>
    <rPh sb="3" eb="5">
      <t>ネンド</t>
    </rPh>
    <phoneticPr fontId="1"/>
  </si>
  <si>
    <t>H22年度</t>
    <rPh sb="3" eb="5">
      <t>ネンド</t>
    </rPh>
    <phoneticPr fontId="1"/>
  </si>
  <si>
    <t>H23年度</t>
    <rPh sb="3" eb="5">
      <t>ネンド</t>
    </rPh>
    <phoneticPr fontId="1"/>
  </si>
  <si>
    <t>H24年度</t>
    <rPh sb="3" eb="5">
      <t>ネンド</t>
    </rPh>
    <phoneticPr fontId="1"/>
  </si>
  <si>
    <t>H25年度</t>
    <rPh sb="3" eb="5">
      <t>ネンド</t>
    </rPh>
    <phoneticPr fontId="1"/>
  </si>
  <si>
    <t>H26年度</t>
    <rPh sb="3" eb="5">
      <t>ネンド</t>
    </rPh>
    <phoneticPr fontId="1"/>
  </si>
  <si>
    <t>H27年度</t>
    <rPh sb="3" eb="5">
      <t>ネンド</t>
    </rPh>
    <phoneticPr fontId="1"/>
  </si>
  <si>
    <t>H28年度</t>
    <rPh sb="3" eb="5">
      <t>ネンド</t>
    </rPh>
    <phoneticPr fontId="1"/>
  </si>
  <si>
    <t>H29年度</t>
    <rPh sb="3" eb="5">
      <t>ネンド</t>
    </rPh>
    <phoneticPr fontId="1"/>
  </si>
  <si>
    <t>H30年度</t>
    <rPh sb="3" eb="5">
      <t>ネンド</t>
    </rPh>
    <phoneticPr fontId="1"/>
  </si>
  <si>
    <t>R2年度</t>
    <rPh sb="2" eb="4">
      <t>ネンド</t>
    </rPh>
    <phoneticPr fontId="1"/>
  </si>
  <si>
    <t>R元年度</t>
    <rPh sb="1" eb="2">
      <t>ガン</t>
    </rPh>
    <rPh sb="2" eb="4">
      <t>ネンド</t>
    </rPh>
    <phoneticPr fontId="1"/>
  </si>
  <si>
    <t>R3年度</t>
    <rPh sb="2" eb="4">
      <t>ネンド</t>
    </rPh>
    <phoneticPr fontId="1"/>
  </si>
  <si>
    <t>R4年度</t>
    <rPh sb="2" eb="4">
      <t>ネンド</t>
    </rPh>
    <phoneticPr fontId="1"/>
  </si>
  <si>
    <t>R5年度</t>
    <rPh sb="2" eb="4">
      <t>ネンド</t>
    </rPh>
    <phoneticPr fontId="1"/>
  </si>
  <si>
    <t>R6年度</t>
    <rPh sb="2" eb="4">
      <t>ネンド</t>
    </rPh>
    <phoneticPr fontId="1"/>
  </si>
  <si>
    <t>R7年度</t>
    <rPh sb="2" eb="4">
      <t>ネンド</t>
    </rPh>
    <phoneticPr fontId="1"/>
  </si>
  <si>
    <t>R8年度</t>
    <rPh sb="2" eb="4">
      <t>ネンド</t>
    </rPh>
    <phoneticPr fontId="1"/>
  </si>
  <si>
    <t>R9年度</t>
    <rPh sb="2" eb="4">
      <t>ネンド</t>
    </rPh>
    <phoneticPr fontId="1"/>
  </si>
  <si>
    <t>R10年度</t>
    <rPh sb="3" eb="5">
      <t>ネンド</t>
    </rPh>
    <phoneticPr fontId="1"/>
  </si>
  <si>
    <t>R11年度</t>
    <rPh sb="3" eb="5">
      <t>ネンド</t>
    </rPh>
    <phoneticPr fontId="1"/>
  </si>
  <si>
    <t>R12年度</t>
    <rPh sb="3" eb="5">
      <t>ネンド</t>
    </rPh>
    <phoneticPr fontId="1"/>
  </si>
  <si>
    <t>＜二酸化炭素総排出量（Ｈ１９～R12年度）＞</t>
    <rPh sb="1" eb="4">
      <t>ニサンカ</t>
    </rPh>
    <rPh sb="4" eb="6">
      <t>タンソ</t>
    </rPh>
    <rPh sb="6" eb="7">
      <t>ソウ</t>
    </rPh>
    <rPh sb="7" eb="9">
      <t>ハイシュツ</t>
    </rPh>
    <rPh sb="9" eb="10">
      <t>リョウ</t>
    </rPh>
    <rPh sb="18" eb="20">
      <t>ネンド</t>
    </rPh>
    <phoneticPr fontId="1"/>
  </si>
  <si>
    <t>前年度比</t>
    <rPh sb="0" eb="3">
      <t>ゼンネンド</t>
    </rPh>
    <rPh sb="3" eb="4">
      <t>ヒ</t>
    </rPh>
    <phoneticPr fontId="1"/>
  </si>
  <si>
    <t>マーカー部はＲ１２年時点でＨ２５年比４６％削減目標を達成するための試算になります。</t>
    <rPh sb="4" eb="5">
      <t>ブ</t>
    </rPh>
    <rPh sb="9" eb="10">
      <t>ネン</t>
    </rPh>
    <rPh sb="10" eb="12">
      <t>ジテン</t>
    </rPh>
    <rPh sb="16" eb="17">
      <t>ネン</t>
    </rPh>
    <rPh sb="17" eb="18">
      <t>ヒ</t>
    </rPh>
    <rPh sb="21" eb="23">
      <t>サクゲン</t>
    </rPh>
    <rPh sb="23" eb="25">
      <t>モクヒョウ</t>
    </rPh>
    <rPh sb="26" eb="28">
      <t>タッセイ</t>
    </rPh>
    <rPh sb="33" eb="35">
      <t>シサン</t>
    </rPh>
    <phoneticPr fontId="1"/>
  </si>
  <si>
    <t>ガソリン（ℓ）</t>
  </si>
  <si>
    <t>プロパンガス（㎥）</t>
  </si>
  <si>
    <t>排出量変動内容</t>
    <rPh sb="0" eb="2">
      <t>ハイシュツ</t>
    </rPh>
    <rPh sb="2" eb="3">
      <t>リョウ</t>
    </rPh>
    <rPh sb="3" eb="5">
      <t>ヘンドウ</t>
    </rPh>
    <rPh sb="5" eb="7">
      <t>ナイヨウ</t>
    </rPh>
    <phoneticPr fontId="1"/>
  </si>
  <si>
    <t>※使用量による排出量計上無し</t>
    <rPh sb="1" eb="4">
      <t>シヨウリョウ</t>
    </rPh>
    <rPh sb="7" eb="9">
      <t>ハイシュツ</t>
    </rPh>
    <rPh sb="9" eb="10">
      <t>リョウ</t>
    </rPh>
    <rPh sb="10" eb="12">
      <t>ケイジョウ</t>
    </rPh>
    <rPh sb="12" eb="13">
      <t>ナ</t>
    </rPh>
    <phoneticPr fontId="1"/>
  </si>
  <si>
    <t>4年度</t>
    <rPh sb="1" eb="3">
      <t>ネンド</t>
    </rPh>
    <phoneticPr fontId="1"/>
  </si>
  <si>
    <t>地域連携部</t>
    <phoneticPr fontId="1"/>
  </si>
  <si>
    <t>上野支所</t>
    <phoneticPr fontId="1"/>
  </si>
  <si>
    <t>上野支所</t>
    <rPh sb="0" eb="1">
      <t>ウエ</t>
    </rPh>
    <rPh sb="1" eb="2">
      <t>ノ</t>
    </rPh>
    <rPh sb="2" eb="4">
      <t>シショ</t>
    </rPh>
    <phoneticPr fontId="1"/>
  </si>
  <si>
    <t>2013年度比</t>
    <rPh sb="4" eb="7">
      <t>ネンドヒ</t>
    </rPh>
    <phoneticPr fontId="1"/>
  </si>
  <si>
    <t>5年度</t>
    <rPh sb="1" eb="3">
      <t>ネンド</t>
    </rPh>
    <phoneticPr fontId="1"/>
  </si>
  <si>
    <t>4年度：上段</t>
    <rPh sb="1" eb="3">
      <t>ネンド</t>
    </rPh>
    <rPh sb="4" eb="6">
      <t>ジョウダン</t>
    </rPh>
    <phoneticPr fontId="1"/>
  </si>
  <si>
    <t>5年度：下段</t>
    <rPh sb="1" eb="3">
      <t>ネンド</t>
    </rPh>
    <rPh sb="4" eb="6">
      <t>ゲダン</t>
    </rPh>
    <phoneticPr fontId="1"/>
  </si>
  <si>
    <t>エネット</t>
    <phoneticPr fontId="26"/>
  </si>
  <si>
    <t>エバーグリーンマーケティング</t>
  </si>
  <si>
    <t>みんな電力</t>
    <rPh sb="3" eb="5">
      <t>デンリョク</t>
    </rPh>
    <phoneticPr fontId="26"/>
  </si>
  <si>
    <t>中部電力+㈱エネアーク中部</t>
    <rPh sb="0" eb="4">
      <t>チュウブデンリョク</t>
    </rPh>
    <phoneticPr fontId="26"/>
  </si>
  <si>
    <t>エネットEnneGreenライト</t>
  </si>
  <si>
    <t>令和５年度電力会社別電気使用量及びCO2排出係数</t>
    <rPh sb="0" eb="2">
      <t>レイワ</t>
    </rPh>
    <rPh sb="3" eb="5">
      <t>ネンド</t>
    </rPh>
    <rPh sb="9" eb="10">
      <t>ベツ</t>
    </rPh>
    <rPh sb="10" eb="15">
      <t>デンキシヨウリョウ</t>
    </rPh>
    <rPh sb="15" eb="16">
      <t>オヨ</t>
    </rPh>
    <phoneticPr fontId="1"/>
  </si>
  <si>
    <t>電力会社</t>
    <rPh sb="0" eb="4">
      <t>デンリョクガイシャ</t>
    </rPh>
    <phoneticPr fontId="1"/>
  </si>
  <si>
    <t>電気使用量</t>
    <rPh sb="0" eb="5">
      <t>デンキシヨウリョウ</t>
    </rPh>
    <phoneticPr fontId="1"/>
  </si>
  <si>
    <t>CO2排出係数</t>
  </si>
  <si>
    <t>二酸化炭素換算（ｋｇ-CO2）</t>
    <phoneticPr fontId="1"/>
  </si>
  <si>
    <t>合計</t>
    <rPh sb="0" eb="2">
      <t>ゴウケイ</t>
    </rPh>
    <phoneticPr fontId="1"/>
  </si>
  <si>
    <t>＜部局別の各排出要因使用量（Ｒ４／Ｒ５年度）＞</t>
    <rPh sb="1" eb="3">
      <t>ブキョク</t>
    </rPh>
    <rPh sb="3" eb="4">
      <t>ベツ</t>
    </rPh>
    <rPh sb="5" eb="6">
      <t>カク</t>
    </rPh>
    <rPh sb="6" eb="8">
      <t>ハイシュツ</t>
    </rPh>
    <rPh sb="8" eb="10">
      <t>ヨウイン</t>
    </rPh>
    <rPh sb="10" eb="12">
      <t>シヨウ</t>
    </rPh>
    <rPh sb="12" eb="13">
      <t>リョウ</t>
    </rPh>
    <rPh sb="19" eb="21">
      <t>ネンド</t>
    </rPh>
    <phoneticPr fontId="1"/>
  </si>
  <si>
    <t>各支所集計</t>
    <rPh sb="0" eb="3">
      <t>カクシショ</t>
    </rPh>
    <rPh sb="3" eb="5">
      <t>シュウケイ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</si>
</sst>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_ "/>
    <numFmt numFmtId="177" formatCode="0.0%"/>
    <numFmt numFmtId="178" formatCode="#,##0_ "/>
    <numFmt numFmtId="179" formatCode="#,##0.0_);[Red]\(#,##0.0\)"/>
    <numFmt numFmtId="180" formatCode="0_);[Red]\(0\)"/>
    <numFmt numFmtId="181" formatCode="0.0_);[Red]\(0.0\)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79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Fill="1" applyBorder="1">
      <alignment vertical="center"/>
    </xf>
    <xf numFmtId="0" fontId="0" fillId="24" borderId="0" xfId="0" applyFill="1">
      <alignment vertical="center"/>
    </xf>
    <xf numFmtId="0" fontId="2" fillId="24" borderId="10" xfId="0" applyFont="1" applyFill="1" applyBorder="1" applyAlignment="1">
      <alignment vertical="center" shrinkToFit="1"/>
    </xf>
    <xf numFmtId="179" fontId="2" fillId="24" borderId="10" xfId="0" applyNumberFormat="1" applyFont="1" applyFill="1" applyBorder="1" applyAlignment="1">
      <alignment vertical="center" shrinkToFit="1"/>
    </xf>
    <xf numFmtId="178" fontId="2" fillId="24" borderId="10" xfId="0" applyNumberFormat="1" applyFont="1" applyFill="1" applyBorder="1">
      <alignment vertical="center"/>
    </xf>
    <xf numFmtId="177" fontId="2" fillId="24" borderId="10" xfId="0" applyNumberFormat="1" applyFont="1" applyFill="1" applyBorder="1" applyAlignment="1">
      <alignment horizontal="center" vertical="center" shrinkToFit="1"/>
    </xf>
    <xf numFmtId="179" fontId="2" fillId="25" borderId="10" xfId="0" applyNumberFormat="1" applyFont="1" applyFill="1" applyBorder="1" applyAlignment="1">
      <alignment vertical="center" shrinkToFit="1"/>
    </xf>
    <xf numFmtId="178" fontId="2" fillId="25" borderId="10" xfId="0" applyNumberFormat="1" applyFont="1" applyFill="1" applyBorder="1">
      <alignment vertical="center"/>
    </xf>
    <xf numFmtId="0" fontId="2" fillId="24" borderId="1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10" xfId="0" applyNumberFormat="1" applyFont="1" applyFill="1" applyBorder="1">
      <alignment vertical="center"/>
    </xf>
    <xf numFmtId="0" fontId="20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79" fontId="2" fillId="0" borderId="10" xfId="0" applyNumberFormat="1" applyFont="1" applyFill="1" applyBorder="1">
      <alignment vertical="center"/>
    </xf>
    <xf numFmtId="179" fontId="2" fillId="25" borderId="10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0" fillId="24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4" borderId="10" xfId="0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horizontal="center" vertical="center"/>
    </xf>
    <xf numFmtId="179" fontId="21" fillId="25" borderId="10" xfId="0" applyNumberFormat="1" applyFont="1" applyFill="1" applyBorder="1">
      <alignment vertical="center"/>
    </xf>
    <xf numFmtId="177" fontId="21" fillId="0" borderId="10" xfId="0" applyNumberFormat="1" applyFont="1" applyFill="1" applyBorder="1">
      <alignment vertical="center"/>
    </xf>
    <xf numFmtId="0" fontId="21" fillId="0" borderId="10" xfId="0" applyFont="1" applyFill="1" applyBorder="1" applyAlignment="1">
      <alignment horizontal="center" vertical="center" shrinkToFit="1"/>
    </xf>
    <xf numFmtId="179" fontId="21" fillId="0" borderId="10" xfId="0" applyNumberFormat="1" applyFont="1" applyFill="1" applyBorder="1">
      <alignment vertical="center"/>
    </xf>
    <xf numFmtId="179" fontId="21" fillId="25" borderId="10" xfId="0" applyNumberFormat="1" applyFont="1" applyFill="1" applyBorder="1" applyAlignment="1">
      <alignment vertical="center" shrinkToFit="1"/>
    </xf>
    <xf numFmtId="0" fontId="21" fillId="24" borderId="10" xfId="0" applyFont="1" applyFill="1" applyBorder="1" applyAlignment="1">
      <alignment vertical="center" shrinkToFit="1"/>
    </xf>
    <xf numFmtId="177" fontId="21" fillId="24" borderId="10" xfId="0" applyNumberFormat="1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vertical="center" shrinkToFit="1"/>
    </xf>
    <xf numFmtId="179" fontId="21" fillId="0" borderId="10" xfId="0" applyNumberFormat="1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178" fontId="21" fillId="25" borderId="10" xfId="0" applyNumberFormat="1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9" fontId="2" fillId="0" borderId="15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0" fontId="23" fillId="0" borderId="0" xfId="0" applyFont="1">
      <alignment vertical="center"/>
    </xf>
    <xf numFmtId="0" fontId="2" fillId="0" borderId="10" xfId="0" applyFont="1" applyFill="1" applyBorder="1" applyAlignment="1">
      <alignment horizontal="center" vertical="center" shrinkToFit="1"/>
    </xf>
    <xf numFmtId="179" fontId="2" fillId="26" borderId="10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7" fontId="2" fillId="0" borderId="10" xfId="42" applyNumberFormat="1" applyFont="1" applyFill="1" applyBorder="1" applyAlignment="1">
      <alignment vertical="center"/>
    </xf>
    <xf numFmtId="0" fontId="21" fillId="25" borderId="10" xfId="0" applyFont="1" applyFill="1" applyBorder="1" applyAlignment="1">
      <alignment horizontal="center" vertical="center" shrinkToFit="1"/>
    </xf>
    <xf numFmtId="176" fontId="21" fillId="0" borderId="10" xfId="0" applyNumberFormat="1" applyFont="1" applyFill="1" applyBorder="1">
      <alignment vertical="center"/>
    </xf>
    <xf numFmtId="0" fontId="2" fillId="0" borderId="10" xfId="0" applyFont="1" applyFill="1" applyBorder="1" applyAlignment="1">
      <alignment horizontal="center" vertical="center" shrinkToFit="1"/>
    </xf>
    <xf numFmtId="177" fontId="2" fillId="0" borderId="10" xfId="0" applyNumberFormat="1" applyFont="1" applyFill="1" applyBorder="1" applyAlignment="1">
      <alignment horizontal="center" vertical="center" shrinkToFit="1"/>
    </xf>
    <xf numFmtId="177" fontId="21" fillId="0" borderId="10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>
      <alignment vertical="center"/>
    </xf>
    <xf numFmtId="178" fontId="21" fillId="0" borderId="10" xfId="0" applyNumberFormat="1" applyFont="1" applyFill="1" applyBorder="1">
      <alignment vertical="center"/>
    </xf>
    <xf numFmtId="179" fontId="21" fillId="27" borderId="10" xfId="0" applyNumberFormat="1" applyFont="1" applyFill="1" applyBorder="1">
      <alignment vertical="center"/>
    </xf>
    <xf numFmtId="176" fontId="21" fillId="27" borderId="10" xfId="0" applyNumberFormat="1" applyFont="1" applyFill="1" applyBorder="1">
      <alignment vertical="center"/>
    </xf>
    <xf numFmtId="176" fontId="2" fillId="27" borderId="10" xfId="0" applyNumberFormat="1" applyFont="1" applyFill="1" applyBorder="1">
      <alignment vertical="center"/>
    </xf>
    <xf numFmtId="0" fontId="2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4" xfId="0" applyFont="1" applyBorder="1">
      <alignment vertical="center"/>
    </xf>
    <xf numFmtId="0" fontId="2" fillId="0" borderId="0" xfId="0" applyFont="1" applyBorder="1">
      <alignment vertical="center"/>
    </xf>
    <xf numFmtId="176" fontId="2" fillId="24" borderId="10" xfId="0" applyNumberFormat="1" applyFont="1" applyFill="1" applyBorder="1">
      <alignment vertical="center"/>
    </xf>
    <xf numFmtId="180" fontId="2" fillId="25" borderId="0" xfId="0" applyNumberFormat="1" applyFont="1" applyFill="1">
      <alignment vertical="center"/>
    </xf>
    <xf numFmtId="178" fontId="2" fillId="0" borderId="10" xfId="0" applyNumberFormat="1" applyFont="1" applyFill="1" applyBorder="1" applyAlignment="1">
      <alignment horizontal="center" vertical="center"/>
    </xf>
    <xf numFmtId="179" fontId="21" fillId="0" borderId="10" xfId="0" applyNumberFormat="1" applyFont="1" applyFill="1" applyBorder="1" applyAlignment="1">
      <alignment horizontal="center" vertical="center"/>
    </xf>
    <xf numFmtId="179" fontId="0" fillId="0" borderId="0" xfId="0" applyNumberFormat="1" applyFill="1">
      <alignment vertical="center"/>
    </xf>
    <xf numFmtId="0" fontId="0" fillId="0" borderId="0" xfId="0" applyNumberFormat="1" applyFill="1">
      <alignment vertical="center"/>
    </xf>
    <xf numFmtId="0" fontId="21" fillId="25" borderId="10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176" fontId="2" fillId="28" borderId="10" xfId="0" applyNumberFormat="1" applyFont="1" applyFill="1" applyBorder="1">
      <alignment vertical="center"/>
    </xf>
    <xf numFmtId="9" fontId="2" fillId="0" borderId="0" xfId="0" applyNumberFormat="1" applyFont="1">
      <alignment vertical="center"/>
    </xf>
    <xf numFmtId="179" fontId="21" fillId="0" borderId="10" xfId="0" applyNumberFormat="1" applyFont="1" applyFill="1" applyBorder="1" applyAlignment="1">
      <alignment horizontal="right" vertical="center" shrinkToFit="1"/>
    </xf>
    <xf numFmtId="179" fontId="2" fillId="0" borderId="10" xfId="0" applyNumberFormat="1" applyFont="1" applyFill="1" applyBorder="1" applyAlignment="1">
      <alignment horizontal="right" vertical="center" shrinkToFit="1"/>
    </xf>
    <xf numFmtId="178" fontId="2" fillId="0" borderId="10" xfId="0" applyNumberFormat="1" applyFont="1" applyFill="1" applyBorder="1" applyAlignment="1">
      <alignment horizontal="right" vertical="center"/>
    </xf>
    <xf numFmtId="181" fontId="2" fillId="25" borderId="10" xfId="0" applyNumberFormat="1" applyFont="1" applyFill="1" applyBorder="1" applyAlignment="1">
      <alignment vertical="center" shrinkToFit="1"/>
    </xf>
    <xf numFmtId="181" fontId="2" fillId="25" borderId="10" xfId="0" applyNumberFormat="1" applyFont="1" applyFill="1" applyBorder="1">
      <alignment vertical="center"/>
    </xf>
    <xf numFmtId="181" fontId="2" fillId="25" borderId="0" xfId="0" applyNumberFormat="1" applyFont="1" applyFill="1" applyAlignment="1">
      <alignment horizontal="right" vertical="center"/>
    </xf>
    <xf numFmtId="181" fontId="2" fillId="24" borderId="10" xfId="43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vertical="center" wrapText="1"/>
    </xf>
    <xf numFmtId="0" fontId="2" fillId="0" borderId="10" xfId="0" applyFont="1" applyBorder="1">
      <alignment vertical="center"/>
    </xf>
    <xf numFmtId="2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0" fontId="27" fillId="0" borderId="10" xfId="0" applyFont="1" applyBorder="1">
      <alignment vertical="center"/>
    </xf>
    <xf numFmtId="2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27" borderId="13" xfId="0" applyFont="1" applyFill="1" applyBorder="1" applyAlignment="1">
      <alignment horizontal="center" vertical="center" shrinkToFit="1"/>
    </xf>
    <xf numFmtId="0" fontId="2" fillId="27" borderId="14" xfId="0" applyFont="1" applyFill="1" applyBorder="1" applyAlignment="1">
      <alignment horizontal="center" vertical="center" shrinkToFit="1"/>
    </xf>
    <xf numFmtId="176" fontId="21" fillId="27" borderId="11" xfId="0" applyNumberFormat="1" applyFont="1" applyFill="1" applyBorder="1" applyAlignment="1">
      <alignment horizontal="right" vertical="center"/>
    </xf>
    <xf numFmtId="176" fontId="21" fillId="27" borderId="12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25" borderId="10" xfId="0" applyFont="1" applyFill="1" applyBorder="1" applyAlignment="1">
      <alignment horizontal="center" vertical="center" shrinkToFit="1"/>
    </xf>
    <xf numFmtId="0" fontId="2" fillId="25" borderId="10" xfId="0" applyFont="1" applyFill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wrapText="1" shrinkToFit="1"/>
    </xf>
    <xf numFmtId="0" fontId="24" fillId="0" borderId="1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28" borderId="11" xfId="0" applyFont="1" applyFill="1" applyBorder="1" applyAlignment="1">
      <alignment horizontal="center" vertical="center"/>
    </xf>
    <xf numFmtId="0" fontId="2" fillId="28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176" fontId="21" fillId="0" borderId="11" xfId="0" applyNumberFormat="1" applyFont="1" applyFill="1" applyBorder="1" applyAlignment="1">
      <alignment horizontal="right" vertical="center"/>
    </xf>
    <xf numFmtId="176" fontId="21" fillId="0" borderId="12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/>
    </xf>
    <xf numFmtId="0" fontId="2" fillId="24" borderId="12" xfId="0" applyFont="1" applyFill="1" applyBorder="1" applyAlignment="1">
      <alignment horizontal="center" vertical="center"/>
    </xf>
    <xf numFmtId="0" fontId="2" fillId="24" borderId="13" xfId="0" applyFont="1" applyFill="1" applyBorder="1" applyAlignment="1">
      <alignment horizontal="center" vertical="center" shrinkToFit="1"/>
    </xf>
    <xf numFmtId="0" fontId="2" fillId="24" borderId="14" xfId="0" applyFont="1" applyFill="1" applyBorder="1" applyAlignment="1">
      <alignment horizontal="center" vertical="center" shrinkToFit="1"/>
    </xf>
    <xf numFmtId="0" fontId="2" fillId="27" borderId="1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 shrinkToFit="1"/>
    </xf>
    <xf numFmtId="0" fontId="2" fillId="28" borderId="13" xfId="0" applyFont="1" applyFill="1" applyBorder="1" applyAlignment="1">
      <alignment horizontal="center" vertical="center" shrinkToFit="1"/>
    </xf>
    <xf numFmtId="0" fontId="2" fillId="28" borderId="14" xfId="0" applyFont="1" applyFill="1" applyBorder="1" applyAlignment="1">
      <alignment horizontal="center" vertical="center" shrinkToFit="1"/>
    </xf>
    <xf numFmtId="0" fontId="2" fillId="28" borderId="10" xfId="0" applyFont="1" applyFill="1" applyBorder="1" applyAlignment="1">
      <alignment horizontal="center" vertical="center" shrinkToFit="1"/>
    </xf>
    <xf numFmtId="176" fontId="2" fillId="28" borderId="11" xfId="0" applyNumberFormat="1" applyFont="1" applyFill="1" applyBorder="1" applyAlignment="1">
      <alignment vertical="center"/>
    </xf>
    <xf numFmtId="176" fontId="2" fillId="28" borderId="12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23" fillId="24" borderId="0" xfId="0" applyFont="1" applyFill="1" applyAlignment="1">
      <alignment horizontal="left" vertical="center"/>
    </xf>
    <xf numFmtId="0" fontId="21" fillId="25" borderId="11" xfId="0" applyFont="1" applyFill="1" applyBorder="1" applyAlignment="1">
      <alignment horizontal="center" vertical="center" shrinkToFit="1"/>
    </xf>
    <xf numFmtId="0" fontId="21" fillId="25" borderId="12" xfId="0" applyFont="1" applyFill="1" applyBorder="1" applyAlignment="1">
      <alignment horizontal="center" vertical="center" shrinkToFit="1"/>
    </xf>
    <xf numFmtId="0" fontId="22" fillId="25" borderId="11" xfId="0" applyFont="1" applyFill="1" applyBorder="1" applyAlignment="1">
      <alignment horizontal="center" vertical="center" wrapText="1" shrinkToFit="1"/>
    </xf>
    <xf numFmtId="0" fontId="22" fillId="25" borderId="12" xfId="0" applyFont="1" applyFill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2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ja-JP" altLang="en-US" sz="1200"/>
              <a:t>伊賀市役所二酸化炭素排出量の推移</a:t>
            </a:r>
            <a:endParaRPr lang="en-US" altLang="ja-JP" sz="1200"/>
          </a:p>
          <a:p>
            <a:pPr algn="r">
              <a:defRPr/>
            </a:pPr>
            <a:r>
              <a:rPr lang="en-US" altLang="ja-JP" sz="1100" b="1" i="0" u="none" strike="noStrike" baseline="0">
                <a:effectLst/>
              </a:rPr>
              <a:t>※</a:t>
            </a:r>
            <a:r>
              <a:rPr lang="ja-JP" altLang="en-US" sz="1100" b="1" i="0" u="none" strike="noStrike" baseline="0">
                <a:effectLst/>
              </a:rPr>
              <a:t>単位</a:t>
            </a:r>
            <a:r>
              <a:rPr lang="en-US" altLang="ja-JP" sz="1100" b="1" i="0" u="none" strike="noStrike" baseline="0">
                <a:effectLst/>
              </a:rPr>
              <a:t>(㎏-CO2)</a:t>
            </a:r>
            <a:endParaRPr lang="en-US" alt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全体!$K$1:$K$3</c:f>
              <c:strCache>
                <c:ptCount val="3"/>
                <c:pt idx="0">
                  <c:v>伊賀市役所　温室効果ガス（二酸化炭素）排出量</c:v>
                </c:pt>
                <c:pt idx="1">
                  <c:v>＜二酸化炭素総排出量（Ｈ１９～R12年度）＞</c:v>
                </c:pt>
                <c:pt idx="2">
                  <c:v>二酸化炭素排出量
(㎏-CO2)</c:v>
                </c:pt>
              </c:strCache>
            </c:strRef>
          </c:tx>
          <c:invertIfNegative val="0"/>
          <c:cat>
            <c:strRef>
              <c:f>全体!$A$5:$A$52</c:f>
              <c:strCache>
                <c:ptCount val="47"/>
                <c:pt idx="0">
                  <c:v>H19年度</c:v>
                </c:pt>
                <c:pt idx="2">
                  <c:v>H20年度</c:v>
                </c:pt>
                <c:pt idx="4">
                  <c:v>H21年度</c:v>
                </c:pt>
                <c:pt idx="6">
                  <c:v>H22年度</c:v>
                </c:pt>
                <c:pt idx="8">
                  <c:v>H23年度</c:v>
                </c:pt>
                <c:pt idx="10">
                  <c:v>H24年度</c:v>
                </c:pt>
                <c:pt idx="12">
                  <c:v>H25年度</c:v>
                </c:pt>
                <c:pt idx="14">
                  <c:v>H26年度</c:v>
                </c:pt>
                <c:pt idx="16">
                  <c:v>H27年度</c:v>
                </c:pt>
                <c:pt idx="18">
                  <c:v>H28年度</c:v>
                </c:pt>
                <c:pt idx="20">
                  <c:v>H29年度</c:v>
                </c:pt>
                <c:pt idx="22">
                  <c:v>H30年度</c:v>
                </c:pt>
                <c:pt idx="24">
                  <c:v>R元年度</c:v>
                </c:pt>
                <c:pt idx="26">
                  <c:v>R2年度</c:v>
                </c:pt>
                <c:pt idx="28">
                  <c:v>R3年度</c:v>
                </c:pt>
                <c:pt idx="30">
                  <c:v>R4年度</c:v>
                </c:pt>
                <c:pt idx="32">
                  <c:v>R5年度</c:v>
                </c:pt>
                <c:pt idx="34">
                  <c:v>R6年度</c:v>
                </c:pt>
                <c:pt idx="36">
                  <c:v>R7年度</c:v>
                </c:pt>
                <c:pt idx="38">
                  <c:v>R8年度</c:v>
                </c:pt>
                <c:pt idx="40">
                  <c:v>R9年度</c:v>
                </c:pt>
                <c:pt idx="42">
                  <c:v>R10年度</c:v>
                </c:pt>
                <c:pt idx="44">
                  <c:v>R11年度</c:v>
                </c:pt>
                <c:pt idx="46">
                  <c:v>R12年度</c:v>
                </c:pt>
              </c:strCache>
            </c:strRef>
          </c:cat>
          <c:val>
            <c:numRef>
              <c:f>全体!$K$5:$K$52</c:f>
              <c:numCache>
                <c:formatCode>General</c:formatCode>
                <c:ptCount val="48"/>
                <c:pt idx="0" formatCode="#,##0.0_ ">
                  <c:v>28430396.435500007</c:v>
                </c:pt>
                <c:pt idx="2" formatCode="#,##0.0_ ">
                  <c:v>26119078.753000006</c:v>
                </c:pt>
                <c:pt idx="4" formatCode="#,##0.0_ ">
                  <c:v>25923132.566000003</c:v>
                </c:pt>
                <c:pt idx="6" formatCode="#,##0.0_ ">
                  <c:v>25561112.056000005</c:v>
                </c:pt>
                <c:pt idx="8" formatCode="#,##0.0_ ">
                  <c:v>25041669.221999999</c:v>
                </c:pt>
                <c:pt idx="10" formatCode="#,##0.0_ ">
                  <c:v>24665603.016000003</c:v>
                </c:pt>
                <c:pt idx="12" formatCode="#,##0.0_ ">
                  <c:v>24999947.972000007</c:v>
                </c:pt>
                <c:pt idx="14" formatCode="#,##0.0_ ">
                  <c:v>24876423.329999998</c:v>
                </c:pt>
                <c:pt idx="16" formatCode="#,##0.0_ ">
                  <c:v>24873340.906416338</c:v>
                </c:pt>
                <c:pt idx="18" formatCode="#,##0.0_ ">
                  <c:v>24824336.466000006</c:v>
                </c:pt>
                <c:pt idx="20" formatCode="#,##0.0_ ">
                  <c:v>25180734.261209164</c:v>
                </c:pt>
                <c:pt idx="22" formatCode="#,##0.0_ ">
                  <c:v>24775868.439330678</c:v>
                </c:pt>
                <c:pt idx="24" formatCode="#,##0.0_ ">
                  <c:v>21726190.031695221</c:v>
                </c:pt>
                <c:pt idx="26" formatCode="#,##0.0_ ">
                  <c:v>21073724.243335061</c:v>
                </c:pt>
                <c:pt idx="28" formatCode="#,##0.0_ ">
                  <c:v>20717267.291111555</c:v>
                </c:pt>
                <c:pt idx="30" formatCode="#,##0.0_ ">
                  <c:v>20406988.12245737</c:v>
                </c:pt>
                <c:pt idx="32" formatCode="#,##0.0_ ">
                  <c:v>13404032.227945896</c:v>
                </c:pt>
                <c:pt idx="34" formatCode="#,##0.0_ ">
                  <c:v>13404032.227945896</c:v>
                </c:pt>
                <c:pt idx="36" formatCode="#,##0.0_ ">
                  <c:v>13404032.227945896</c:v>
                </c:pt>
                <c:pt idx="38" formatCode="#,##0.0_ ">
                  <c:v>13404032.227945896</c:v>
                </c:pt>
                <c:pt idx="40" formatCode="#,##0.0_ ">
                  <c:v>13404032.227945896</c:v>
                </c:pt>
                <c:pt idx="42" formatCode="#,##0.0_ ">
                  <c:v>13404032.227945896</c:v>
                </c:pt>
                <c:pt idx="44" formatCode="#,##0.0_ ">
                  <c:v>13404032.227945896</c:v>
                </c:pt>
                <c:pt idx="46" formatCode="#,##0.0_ ">
                  <c:v>13499971.90488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7-4B14-B218-79C8077BD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88576"/>
        <c:axId val="84490112"/>
      </c:barChart>
      <c:catAx>
        <c:axId val="8448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490112"/>
        <c:crosses val="autoZero"/>
        <c:auto val="1"/>
        <c:lblAlgn val="ctr"/>
        <c:lblOffset val="100"/>
        <c:noMultiLvlLbl val="0"/>
      </c:catAx>
      <c:valAx>
        <c:axId val="84490112"/>
        <c:scaling>
          <c:orientation val="minMax"/>
          <c:max val="300000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#,##0.0_ " sourceLinked="1"/>
        <c:majorTickMark val="out"/>
        <c:minorTickMark val="none"/>
        <c:tickLblPos val="nextTo"/>
        <c:crossAx val="84488576"/>
        <c:crosses val="autoZero"/>
        <c:crossBetween val="between"/>
        <c:majorUnit val="5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786374</xdr:colOff>
      <xdr:row>95</xdr:row>
      <xdr:rowOff>0</xdr:rowOff>
    </xdr:from>
    <xdr:to>
      <xdr:col>10</xdr:col>
      <xdr:colOff>432832</xdr:colOff>
      <xdr:row>130</xdr:row>
      <xdr:rowOff>46089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2"/>
  <sheetViews>
    <sheetView tabSelected="1" view="pageBreakPreview" topLeftCell="G16" zoomScale="62" zoomScaleNormal="62" zoomScaleSheetLayoutView="62" zoomScalePageLayoutView="41" workbookViewId="0">
      <selection activeCell="D37" sqref="D37"/>
    </sheetView>
  </sheetViews>
  <sheetFormatPr defaultColWidth="19.75" defaultRowHeight="14.25" x14ac:dyDescent="0.15"/>
  <cols>
    <col min="1" max="1" width="14.625" style="1" customWidth="1"/>
    <col min="2" max="2" width="7.5" style="14" bestFit="1" customWidth="1"/>
    <col min="3" max="3" width="18.375" style="14" bestFit="1" customWidth="1"/>
    <col min="4" max="11" width="15.625" style="1" customWidth="1"/>
    <col min="12" max="12" width="12.125" style="1" customWidth="1"/>
    <col min="13" max="16384" width="19.75" style="1"/>
  </cols>
  <sheetData>
    <row r="1" spans="1:11" x14ac:dyDescent="0.15">
      <c r="A1" s="62" t="s">
        <v>40</v>
      </c>
      <c r="B1" s="1"/>
      <c r="C1" s="1"/>
      <c r="J1" s="21"/>
    </row>
    <row r="2" spans="1:11" x14ac:dyDescent="0.15">
      <c r="A2" s="62" t="s">
        <v>72</v>
      </c>
      <c r="B2" s="1"/>
      <c r="C2" s="1"/>
    </row>
    <row r="3" spans="1:11" x14ac:dyDescent="0.15">
      <c r="A3" s="114"/>
      <c r="B3" s="114"/>
      <c r="C3" s="114"/>
      <c r="D3" s="103" t="s">
        <v>0</v>
      </c>
      <c r="E3" s="103" t="s">
        <v>1</v>
      </c>
      <c r="F3" s="103" t="s">
        <v>2</v>
      </c>
      <c r="G3" s="103" t="s">
        <v>3</v>
      </c>
      <c r="H3" s="103" t="s">
        <v>4</v>
      </c>
      <c r="I3" s="103" t="s">
        <v>5</v>
      </c>
      <c r="J3" s="115" t="s">
        <v>6</v>
      </c>
      <c r="K3" s="112" t="s">
        <v>43</v>
      </c>
    </row>
    <row r="4" spans="1:11" x14ac:dyDescent="0.15">
      <c r="A4" s="114"/>
      <c r="B4" s="114"/>
      <c r="C4" s="114"/>
      <c r="D4" s="103"/>
      <c r="E4" s="103"/>
      <c r="F4" s="103"/>
      <c r="G4" s="103"/>
      <c r="H4" s="103"/>
      <c r="I4" s="103"/>
      <c r="J4" s="115"/>
      <c r="K4" s="113"/>
    </row>
    <row r="5" spans="1:11" x14ac:dyDescent="0.15">
      <c r="A5" s="104" t="s">
        <v>48</v>
      </c>
      <c r="B5" s="94" t="s">
        <v>7</v>
      </c>
      <c r="C5" s="95"/>
      <c r="D5" s="50">
        <v>31031583.300000001</v>
      </c>
      <c r="E5" s="50">
        <v>186621.3</v>
      </c>
      <c r="F5" s="50">
        <v>158145.5</v>
      </c>
      <c r="G5" s="50">
        <v>3200130.3</v>
      </c>
      <c r="H5" s="50">
        <v>658977.1</v>
      </c>
      <c r="I5" s="50">
        <v>136625.4</v>
      </c>
      <c r="J5" s="50">
        <v>53326.2</v>
      </c>
      <c r="K5" s="106">
        <f>SUM(D6:J6)</f>
        <v>28430396.435500007</v>
      </c>
    </row>
    <row r="6" spans="1:11" x14ac:dyDescent="0.15">
      <c r="A6" s="104"/>
      <c r="B6" s="103" t="s">
        <v>42</v>
      </c>
      <c r="C6" s="103"/>
      <c r="D6" s="50">
        <f>D5*0.000555*1000</f>
        <v>17222528.731500003</v>
      </c>
      <c r="E6" s="50">
        <f>E5*0.00232*1000</f>
        <v>432961.41599999997</v>
      </c>
      <c r="F6" s="50">
        <v>414341.2</v>
      </c>
      <c r="G6" s="50">
        <f>G5*0.00249*1000</f>
        <v>7968324.4469999997</v>
      </c>
      <c r="H6" s="50">
        <f>H5*0.00271*1000</f>
        <v>1785827.9410000001</v>
      </c>
      <c r="I6" s="50">
        <v>274617.09999999998</v>
      </c>
      <c r="J6" s="50">
        <v>331795.59999999998</v>
      </c>
      <c r="K6" s="122"/>
    </row>
    <row r="7" spans="1:11" x14ac:dyDescent="0.15">
      <c r="A7" s="104" t="s">
        <v>49</v>
      </c>
      <c r="B7" s="103" t="s">
        <v>7</v>
      </c>
      <c r="C7" s="103"/>
      <c r="D7" s="50">
        <v>29404587.699999999</v>
      </c>
      <c r="E7" s="50">
        <v>175267.1</v>
      </c>
      <c r="F7" s="50">
        <v>148580</v>
      </c>
      <c r="G7" s="50">
        <v>2735129.7</v>
      </c>
      <c r="H7" s="50">
        <v>595580</v>
      </c>
      <c r="I7" s="50">
        <v>124952.4</v>
      </c>
      <c r="J7" s="50">
        <v>52713.7</v>
      </c>
      <c r="K7" s="106">
        <f>SUM(D8:J8)</f>
        <v>26119078.753000006</v>
      </c>
    </row>
    <row r="8" spans="1:11" x14ac:dyDescent="0.15">
      <c r="A8" s="104"/>
      <c r="B8" s="103" t="s">
        <v>42</v>
      </c>
      <c r="C8" s="103"/>
      <c r="D8" s="50">
        <v>16319545.800000001</v>
      </c>
      <c r="E8" s="50">
        <v>406619.7</v>
      </c>
      <c r="F8" s="50">
        <v>389279.6</v>
      </c>
      <c r="G8" s="50">
        <f>G7*0.00249*1000</f>
        <v>6810472.9530000007</v>
      </c>
      <c r="H8" s="50">
        <f>H7*0.00271*1000</f>
        <v>1614021.8000000003</v>
      </c>
      <c r="I8" s="50">
        <v>251154.3</v>
      </c>
      <c r="J8" s="50">
        <v>327984.59999999998</v>
      </c>
      <c r="K8" s="122"/>
    </row>
    <row r="9" spans="1:11" x14ac:dyDescent="0.15">
      <c r="A9" s="118" t="s">
        <v>50</v>
      </c>
      <c r="B9" s="100" t="s">
        <v>7</v>
      </c>
      <c r="C9" s="101"/>
      <c r="D9" s="50">
        <v>29076487</v>
      </c>
      <c r="E9" s="50">
        <v>184759.6</v>
      </c>
      <c r="F9" s="50">
        <v>137425.29999999999</v>
      </c>
      <c r="G9" s="50">
        <v>2736184.1</v>
      </c>
      <c r="H9" s="50">
        <v>600760</v>
      </c>
      <c r="I9" s="50">
        <v>116334.5</v>
      </c>
      <c r="J9" s="50">
        <v>51751.1</v>
      </c>
      <c r="K9" s="106">
        <f>SUM(D10:J10)</f>
        <v>25923132.566000003</v>
      </c>
    </row>
    <row r="10" spans="1:11" x14ac:dyDescent="0.15">
      <c r="A10" s="119"/>
      <c r="B10" s="103" t="s">
        <v>42</v>
      </c>
      <c r="C10" s="103"/>
      <c r="D10" s="50">
        <f>D9*0.000555*1000</f>
        <v>16137450.285</v>
      </c>
      <c r="E10" s="50">
        <f>E9*0.00232*1000</f>
        <v>428642.272</v>
      </c>
      <c r="F10" s="50">
        <v>360054.3</v>
      </c>
      <c r="G10" s="50">
        <f>G9*0.00249*1000</f>
        <v>6813098.409</v>
      </c>
      <c r="H10" s="50">
        <f>H9*0.00271*1000</f>
        <v>1628059.6</v>
      </c>
      <c r="I10" s="50">
        <v>233832.4</v>
      </c>
      <c r="J10" s="50">
        <v>321995.3</v>
      </c>
      <c r="K10" s="107"/>
    </row>
    <row r="11" spans="1:11" x14ac:dyDescent="0.15">
      <c r="A11" s="118" t="s">
        <v>51</v>
      </c>
      <c r="B11" s="100" t="s">
        <v>7</v>
      </c>
      <c r="C11" s="101"/>
      <c r="D11" s="50">
        <v>28531175</v>
      </c>
      <c r="E11" s="50">
        <v>200731.1</v>
      </c>
      <c r="F11" s="50">
        <v>130504.3</v>
      </c>
      <c r="G11" s="50">
        <v>2739867.1</v>
      </c>
      <c r="H11" s="50">
        <v>566480</v>
      </c>
      <c r="I11" s="50">
        <v>121261</v>
      </c>
      <c r="J11" s="50">
        <v>51033.1</v>
      </c>
      <c r="K11" s="106">
        <f>SUM(D12:J12)</f>
        <v>25561112.056000005</v>
      </c>
    </row>
    <row r="12" spans="1:11" x14ac:dyDescent="0.15">
      <c r="A12" s="119"/>
      <c r="B12" s="103" t="s">
        <v>42</v>
      </c>
      <c r="C12" s="103"/>
      <c r="D12" s="50">
        <f>D11*0.000555*1000</f>
        <v>15834802.125000002</v>
      </c>
      <c r="E12" s="50">
        <f>E11*0.00232*1000</f>
        <v>465696.15200000006</v>
      </c>
      <c r="F12" s="50">
        <v>341921.3</v>
      </c>
      <c r="G12" s="50">
        <f>G11*0.00249*1000</f>
        <v>6822269.0790000008</v>
      </c>
      <c r="H12" s="50">
        <f>H11*0.00271*1000</f>
        <v>1535160.8</v>
      </c>
      <c r="I12" s="50">
        <v>243734.6</v>
      </c>
      <c r="J12" s="50">
        <v>317528</v>
      </c>
      <c r="K12" s="107"/>
    </row>
    <row r="13" spans="1:11" x14ac:dyDescent="0.15">
      <c r="A13" s="118" t="s">
        <v>52</v>
      </c>
      <c r="B13" s="100" t="s">
        <v>7</v>
      </c>
      <c r="C13" s="101"/>
      <c r="D13" s="50">
        <v>27916735</v>
      </c>
      <c r="E13" s="50">
        <v>195636.2</v>
      </c>
      <c r="F13" s="50">
        <v>128632</v>
      </c>
      <c r="G13" s="50">
        <v>2791508.7</v>
      </c>
      <c r="H13" s="50">
        <v>488005</v>
      </c>
      <c r="I13" s="50">
        <v>141640</v>
      </c>
      <c r="J13" s="50">
        <v>31974.1</v>
      </c>
      <c r="K13" s="106">
        <f>SUM(D14:J14)</f>
        <v>25041669.221999999</v>
      </c>
    </row>
    <row r="14" spans="1:11" x14ac:dyDescent="0.15">
      <c r="A14" s="119"/>
      <c r="B14" s="103" t="s">
        <v>42</v>
      </c>
      <c r="C14" s="103"/>
      <c r="D14" s="50">
        <f>D13*0.000555*1000</f>
        <v>15493787.925000001</v>
      </c>
      <c r="E14" s="50">
        <f>E13*0.00232*1000</f>
        <v>453875.984</v>
      </c>
      <c r="F14" s="50">
        <v>337015.8</v>
      </c>
      <c r="G14" s="50">
        <f>G13*0.00249*1000</f>
        <v>6950856.6630000006</v>
      </c>
      <c r="H14" s="50">
        <f>H13*0.00271*1000</f>
        <v>1322493.55</v>
      </c>
      <c r="I14" s="50">
        <v>284696.40000000002</v>
      </c>
      <c r="J14" s="50">
        <v>198942.9</v>
      </c>
      <c r="K14" s="107"/>
    </row>
    <row r="15" spans="1:11" x14ac:dyDescent="0.15">
      <c r="A15" s="118" t="s">
        <v>53</v>
      </c>
      <c r="B15" s="100" t="s">
        <v>7</v>
      </c>
      <c r="C15" s="101"/>
      <c r="D15" s="50">
        <v>27642097</v>
      </c>
      <c r="E15" s="50">
        <v>203828.3</v>
      </c>
      <c r="F15" s="50">
        <v>130982.9</v>
      </c>
      <c r="G15" s="50">
        <v>2740892.5</v>
      </c>
      <c r="H15" s="50">
        <v>452210</v>
      </c>
      <c r="I15" s="50">
        <v>127938</v>
      </c>
      <c r="J15" s="50">
        <v>32259</v>
      </c>
      <c r="K15" s="106">
        <f>SUM(D16:J16)</f>
        <v>24665603.016000003</v>
      </c>
    </row>
    <row r="16" spans="1:11" x14ac:dyDescent="0.15">
      <c r="A16" s="119"/>
      <c r="B16" s="103" t="s">
        <v>42</v>
      </c>
      <c r="C16" s="103"/>
      <c r="D16" s="50">
        <f>D15*0.000555*1000</f>
        <v>15341363.835000003</v>
      </c>
      <c r="E16" s="50">
        <f>E15*0.00232*1000</f>
        <v>472881.65599999996</v>
      </c>
      <c r="F16" s="50">
        <v>343175.2</v>
      </c>
      <c r="G16" s="50">
        <f>G15*0.00249*1000</f>
        <v>6824822.3250000002</v>
      </c>
      <c r="H16" s="50">
        <f>H15*0.00271*1000</f>
        <v>1225489.1000000001</v>
      </c>
      <c r="I16" s="50">
        <v>257155.4</v>
      </c>
      <c r="J16" s="50">
        <v>200715.5</v>
      </c>
      <c r="K16" s="107"/>
    </row>
    <row r="17" spans="1:11" x14ac:dyDescent="0.15">
      <c r="A17" s="116" t="s">
        <v>54</v>
      </c>
      <c r="B17" s="137" t="s">
        <v>7</v>
      </c>
      <c r="C17" s="138"/>
      <c r="D17" s="77">
        <v>27691228</v>
      </c>
      <c r="E17" s="77">
        <v>194712.1</v>
      </c>
      <c r="F17" s="77">
        <v>123256.9</v>
      </c>
      <c r="G17" s="77">
        <v>2812644</v>
      </c>
      <c r="H17" s="77">
        <v>514760</v>
      </c>
      <c r="I17" s="77">
        <v>141899</v>
      </c>
      <c r="J17" s="77">
        <v>27796.7</v>
      </c>
      <c r="K17" s="140">
        <f>SUM(D18:J18)</f>
        <v>24999947.972000007</v>
      </c>
    </row>
    <row r="18" spans="1:11" x14ac:dyDescent="0.15">
      <c r="A18" s="117"/>
      <c r="B18" s="139" t="s">
        <v>42</v>
      </c>
      <c r="C18" s="139"/>
      <c r="D18" s="77">
        <f>D17*0.000555*1000</f>
        <v>15368631.540000003</v>
      </c>
      <c r="E18" s="77">
        <f>E17*0.00232*1000</f>
        <v>451732.07200000004</v>
      </c>
      <c r="F18" s="77">
        <v>322933.09999999998</v>
      </c>
      <c r="G18" s="77">
        <f>G17*0.00249*1000</f>
        <v>7003483.5599999996</v>
      </c>
      <c r="H18" s="77">
        <f>H17*0.00271*1000</f>
        <v>1394999.6</v>
      </c>
      <c r="I18" s="77">
        <v>285217</v>
      </c>
      <c r="J18" s="77">
        <v>172951.1</v>
      </c>
      <c r="K18" s="141"/>
    </row>
    <row r="19" spans="1:11" x14ac:dyDescent="0.15">
      <c r="A19" s="118" t="s">
        <v>55</v>
      </c>
      <c r="B19" s="100" t="s">
        <v>7</v>
      </c>
      <c r="C19" s="101"/>
      <c r="D19" s="50">
        <v>27933486</v>
      </c>
      <c r="E19" s="50">
        <v>204615</v>
      </c>
      <c r="F19" s="50">
        <v>105505.7</v>
      </c>
      <c r="G19" s="50">
        <v>2700358</v>
      </c>
      <c r="H19" s="50">
        <v>439120</v>
      </c>
      <c r="I19" s="50">
        <v>149438</v>
      </c>
      <c r="J19" s="50">
        <v>65562.5</v>
      </c>
      <c r="K19" s="120">
        <f>SUM(D20:J20)</f>
        <v>24876423.329999998</v>
      </c>
    </row>
    <row r="20" spans="1:11" x14ac:dyDescent="0.15">
      <c r="A20" s="119"/>
      <c r="B20" s="94" t="s">
        <v>42</v>
      </c>
      <c r="C20" s="95"/>
      <c r="D20" s="50">
        <f>D19*0.000555*1000</f>
        <v>15503084.73</v>
      </c>
      <c r="E20" s="50">
        <f>E19*0.00232*1000</f>
        <v>474706.8</v>
      </c>
      <c r="F20" s="50">
        <v>276424.90000000002</v>
      </c>
      <c r="G20" s="50">
        <v>6723891.4000000004</v>
      </c>
      <c r="H20" s="50">
        <f>H19*0.00271*1000</f>
        <v>1190015.2</v>
      </c>
      <c r="I20" s="50">
        <v>300370.40000000002</v>
      </c>
      <c r="J20" s="50">
        <v>407929.9</v>
      </c>
      <c r="K20" s="121"/>
    </row>
    <row r="21" spans="1:11" x14ac:dyDescent="0.15">
      <c r="A21" s="118" t="s">
        <v>56</v>
      </c>
      <c r="B21" s="100" t="s">
        <v>7</v>
      </c>
      <c r="C21" s="101"/>
      <c r="D21" s="50">
        <v>28106133.300000001</v>
      </c>
      <c r="E21" s="50">
        <v>189486.2</v>
      </c>
      <c r="F21" s="50">
        <v>108894.6</v>
      </c>
      <c r="G21" s="50">
        <v>2727493</v>
      </c>
      <c r="H21" s="50">
        <v>408880</v>
      </c>
      <c r="I21" s="50">
        <v>119942.7</v>
      </c>
      <c r="J21" s="50">
        <v>66143.899999999994</v>
      </c>
      <c r="K21" s="120">
        <f>SUM(D22:J22)</f>
        <v>24873340.906416338</v>
      </c>
    </row>
    <row r="22" spans="1:11" x14ac:dyDescent="0.15">
      <c r="A22" s="119"/>
      <c r="B22" s="94" t="s">
        <v>42</v>
      </c>
      <c r="C22" s="95"/>
      <c r="D22" s="50">
        <f>D21*0.000555*1000</f>
        <v>15598903.981500002</v>
      </c>
      <c r="E22" s="50">
        <f>E21*0.00232*1000</f>
        <v>439607.98400000005</v>
      </c>
      <c r="F22" s="50">
        <f>F21*0.00258*1000</f>
        <v>280948.06799999997</v>
      </c>
      <c r="G22" s="50">
        <f>G21*0.00249*1000</f>
        <v>6791457.5700000003</v>
      </c>
      <c r="H22" s="50">
        <f>H21*0.00271*1000</f>
        <v>1108064.8</v>
      </c>
      <c r="I22" s="50">
        <f>I21*0.00216*1000</f>
        <v>259076.23200000002</v>
      </c>
      <c r="J22" s="50">
        <f>J21/0.502*3</f>
        <v>395282.27091633459</v>
      </c>
      <c r="K22" s="121"/>
    </row>
    <row r="23" spans="1:11" x14ac:dyDescent="0.15">
      <c r="A23" s="118" t="s">
        <v>57</v>
      </c>
      <c r="B23" s="100" t="s">
        <v>7</v>
      </c>
      <c r="C23" s="101"/>
      <c r="D23" s="50">
        <v>32416285</v>
      </c>
      <c r="E23" s="50">
        <v>189305.1</v>
      </c>
      <c r="F23" s="50">
        <v>115242.5</v>
      </c>
      <c r="G23" s="50">
        <v>2812501.6</v>
      </c>
      <c r="H23" s="50">
        <v>427230</v>
      </c>
      <c r="I23" s="50">
        <v>132430.20000000001</v>
      </c>
      <c r="J23" s="50">
        <v>68315.100000000006</v>
      </c>
      <c r="K23" s="120">
        <f>SUM(D24:J24)</f>
        <v>24824336.466000006</v>
      </c>
    </row>
    <row r="24" spans="1:11" x14ac:dyDescent="0.15">
      <c r="A24" s="119"/>
      <c r="B24" s="94" t="s">
        <v>42</v>
      </c>
      <c r="C24" s="95"/>
      <c r="D24" s="50">
        <v>15221690.800000001</v>
      </c>
      <c r="E24" s="50">
        <f>E23*0.00232*1000</f>
        <v>439187.83199999999</v>
      </c>
      <c r="F24" s="50">
        <f>F23*0.00258*1000</f>
        <v>297325.65000000002</v>
      </c>
      <c r="G24" s="50">
        <f>G23*0.00249*1000</f>
        <v>7003128.9840000002</v>
      </c>
      <c r="H24" s="50">
        <f>H23*0.00271*1000</f>
        <v>1157793.3</v>
      </c>
      <c r="I24" s="50">
        <v>295319.3</v>
      </c>
      <c r="J24" s="50">
        <v>409890.6</v>
      </c>
      <c r="K24" s="121"/>
    </row>
    <row r="25" spans="1:11" x14ac:dyDescent="0.15">
      <c r="A25" s="118" t="s">
        <v>58</v>
      </c>
      <c r="B25" s="100" t="s">
        <v>7</v>
      </c>
      <c r="C25" s="101"/>
      <c r="D25" s="31">
        <v>28060281.100000001</v>
      </c>
      <c r="E25" s="50">
        <v>176754.2</v>
      </c>
      <c r="F25" s="50">
        <v>108428.6</v>
      </c>
      <c r="G25" s="50">
        <v>2863932</v>
      </c>
      <c r="H25" s="50">
        <v>417598</v>
      </c>
      <c r="I25" s="50">
        <v>105237.1</v>
      </c>
      <c r="J25" s="50">
        <v>71496.399999999994</v>
      </c>
      <c r="K25" s="123">
        <f>SUM(D26:J26)</f>
        <v>25180734.261209164</v>
      </c>
    </row>
    <row r="26" spans="1:11" x14ac:dyDescent="0.15">
      <c r="A26" s="119"/>
      <c r="B26" s="100" t="s">
        <v>42</v>
      </c>
      <c r="C26" s="101"/>
      <c r="D26" s="53">
        <f>D25*0.000555*1000</f>
        <v>15573456.010500003</v>
      </c>
      <c r="E26" s="50">
        <f>E25*0.00232*1000</f>
        <v>410069.74400000001</v>
      </c>
      <c r="F26" s="50">
        <f>F25*0.00258*1000</f>
        <v>279745.788</v>
      </c>
      <c r="G26" s="50">
        <f>G25*0.00249*1000</f>
        <v>7131190.6799999997</v>
      </c>
      <c r="H26" s="50">
        <f>H25*0.00271*1000</f>
        <v>1131690.58</v>
      </c>
      <c r="I26" s="50">
        <f>I25*0.00216*1000</f>
        <v>227312.136</v>
      </c>
      <c r="J26" s="50">
        <f>J25/0.502*3</f>
        <v>427269.3227091633</v>
      </c>
      <c r="K26" s="124"/>
    </row>
    <row r="27" spans="1:11" x14ac:dyDescent="0.15">
      <c r="A27" s="118" t="s">
        <v>59</v>
      </c>
      <c r="B27" s="100" t="s">
        <v>7</v>
      </c>
      <c r="C27" s="101"/>
      <c r="D27" s="31">
        <v>27794910.399999999</v>
      </c>
      <c r="E27" s="50">
        <v>191400.9</v>
      </c>
      <c r="F27" s="50">
        <v>108612.5</v>
      </c>
      <c r="G27" s="50">
        <v>2820781</v>
      </c>
      <c r="H27" s="50">
        <v>360994</v>
      </c>
      <c r="I27" s="50">
        <v>104317.7</v>
      </c>
      <c r="J27" s="50">
        <v>66608.399999999994</v>
      </c>
      <c r="K27" s="123">
        <f>SUM(D28:J28)</f>
        <v>24775868.439330678</v>
      </c>
    </row>
    <row r="28" spans="1:11" x14ac:dyDescent="0.15">
      <c r="A28" s="119"/>
      <c r="B28" s="100" t="s">
        <v>42</v>
      </c>
      <c r="C28" s="101"/>
      <c r="D28" s="53">
        <f>D27*0.000555*1000</f>
        <v>15426175.272</v>
      </c>
      <c r="E28" s="50">
        <f>E27*0.00232*1000</f>
        <v>444050.08799999999</v>
      </c>
      <c r="F28" s="50">
        <f>F27*0.00258*1000</f>
        <v>280220.24999999994</v>
      </c>
      <c r="G28" s="50">
        <f>G27*0.00249*1000</f>
        <v>7023744.6900000004</v>
      </c>
      <c r="H28" s="50">
        <f>H27*0.00271*1000</f>
        <v>978293.74000000011</v>
      </c>
      <c r="I28" s="50">
        <f>I27*0.00216*1000</f>
        <v>225326.23200000002</v>
      </c>
      <c r="J28" s="50">
        <f>J27/0.502*3</f>
        <v>398058.16733067721</v>
      </c>
      <c r="K28" s="124"/>
    </row>
    <row r="29" spans="1:11" s="21" customFormat="1" x14ac:dyDescent="0.15">
      <c r="A29" s="125" t="s">
        <v>61</v>
      </c>
      <c r="B29" s="100" t="s">
        <v>7</v>
      </c>
      <c r="C29" s="101"/>
      <c r="D29" s="31">
        <v>30344484.5</v>
      </c>
      <c r="E29" s="31">
        <v>173252.50000000003</v>
      </c>
      <c r="F29" s="31">
        <v>66222.5</v>
      </c>
      <c r="G29" s="31">
        <v>1334651.1000000001</v>
      </c>
      <c r="H29" s="31">
        <v>138500</v>
      </c>
      <c r="I29" s="31">
        <v>132615.9</v>
      </c>
      <c r="J29" s="31">
        <v>54740.54</v>
      </c>
      <c r="K29" s="123">
        <f>SUM(D30:J30)</f>
        <v>21726190.031695221</v>
      </c>
    </row>
    <row r="30" spans="1:11" s="21" customFormat="1" x14ac:dyDescent="0.15">
      <c r="A30" s="119"/>
      <c r="B30" s="100" t="s">
        <v>42</v>
      </c>
      <c r="C30" s="101"/>
      <c r="D30" s="53">
        <f>D29*0.000555*1000</f>
        <v>16841188.897500001</v>
      </c>
      <c r="E30" s="50">
        <f>E29*0.00232*1000</f>
        <v>401945.8000000001</v>
      </c>
      <c r="F30" s="50">
        <f>F29*0.00258*1000</f>
        <v>170854.05</v>
      </c>
      <c r="G30" s="50">
        <f>G29*0.00249*1000</f>
        <v>3323281.2390000005</v>
      </c>
      <c r="H30" s="50">
        <f>H29*0.00271*1000</f>
        <v>375335.00000000006</v>
      </c>
      <c r="I30" s="50">
        <f>I29*0.00216*1000</f>
        <v>286450.34399999998</v>
      </c>
      <c r="J30" s="50">
        <f>J29/0.502*3</f>
        <v>327134.70119521912</v>
      </c>
      <c r="K30" s="124"/>
    </row>
    <row r="31" spans="1:11" x14ac:dyDescent="0.15">
      <c r="A31" s="118" t="s">
        <v>60</v>
      </c>
      <c r="B31" s="100" t="s">
        <v>7</v>
      </c>
      <c r="C31" s="101"/>
      <c r="D31" s="31">
        <v>32166027.34</v>
      </c>
      <c r="E31" s="31">
        <v>156415.92000000001</v>
      </c>
      <c r="F31" s="31">
        <v>39410.300000000003</v>
      </c>
      <c r="G31" s="31">
        <v>621941</v>
      </c>
      <c r="H31" s="31">
        <v>22600</v>
      </c>
      <c r="I31" s="31">
        <v>340895.5</v>
      </c>
      <c r="J31" s="31">
        <v>68740.899999999994</v>
      </c>
      <c r="K31" s="123">
        <f>SUM(D32:J32)</f>
        <v>21073724.243335061</v>
      </c>
    </row>
    <row r="32" spans="1:11" x14ac:dyDescent="0.15">
      <c r="A32" s="119"/>
      <c r="B32" s="100" t="s">
        <v>42</v>
      </c>
      <c r="C32" s="101"/>
      <c r="D32" s="53">
        <f>D31*0.000555*1000</f>
        <v>17852145.173700001</v>
      </c>
      <c r="E32" s="50">
        <f>E31*0.00232*1000</f>
        <v>362884.93440000003</v>
      </c>
      <c r="F32" s="50">
        <f>F31*0.00258*1000</f>
        <v>101678.57399999999</v>
      </c>
      <c r="G32" s="50">
        <f>G31*0.00249*1000</f>
        <v>1548633.09</v>
      </c>
      <c r="H32" s="50">
        <f>H31*0.00271*1000</f>
        <v>61246</v>
      </c>
      <c r="I32" s="50">
        <f>I31*0.00216*1000</f>
        <v>736334.28</v>
      </c>
      <c r="J32" s="50">
        <f>J31/0.502*3</f>
        <v>410802.1912350597</v>
      </c>
      <c r="K32" s="124"/>
    </row>
    <row r="33" spans="1:14" x14ac:dyDescent="0.15">
      <c r="A33" s="118" t="s">
        <v>62</v>
      </c>
      <c r="B33" s="100" t="s">
        <v>7</v>
      </c>
      <c r="C33" s="101"/>
      <c r="D33" s="31">
        <v>31820948.960000001</v>
      </c>
      <c r="E33" s="31">
        <v>153358.21</v>
      </c>
      <c r="F33" s="31">
        <v>38423.1</v>
      </c>
      <c r="G33" s="31">
        <v>592431.30000000005</v>
      </c>
      <c r="H33" s="31">
        <v>24000</v>
      </c>
      <c r="I33" s="31">
        <v>319382.90000000002</v>
      </c>
      <c r="J33" s="31">
        <v>62190.600000000006</v>
      </c>
      <c r="K33" s="123">
        <f>SUM(D34:J34)</f>
        <v>20717267.291111555</v>
      </c>
    </row>
    <row r="34" spans="1:14" x14ac:dyDescent="0.15">
      <c r="A34" s="119"/>
      <c r="B34" s="100" t="s">
        <v>42</v>
      </c>
      <c r="C34" s="101"/>
      <c r="D34" s="53">
        <f>D33*0.000555*1000</f>
        <v>17660626.672800001</v>
      </c>
      <c r="E34" s="50">
        <f>E33*0.00232*1000</f>
        <v>355791.04719999997</v>
      </c>
      <c r="F34" s="50">
        <f>F33*0.00258*1000</f>
        <v>99131.597999999984</v>
      </c>
      <c r="G34" s="50">
        <f>G33*0.00249*1000</f>
        <v>1475153.9370000002</v>
      </c>
      <c r="H34" s="50">
        <f>H33*0.00271*1000</f>
        <v>65040.000000000007</v>
      </c>
      <c r="I34" s="50">
        <f>I33*0.00216*1000</f>
        <v>689867.06400000001</v>
      </c>
      <c r="J34" s="50">
        <f>J33/0.502*3</f>
        <v>371656.97211155377</v>
      </c>
      <c r="K34" s="124"/>
    </row>
    <row r="35" spans="1:14" x14ac:dyDescent="0.15">
      <c r="A35" s="126" t="s">
        <v>63</v>
      </c>
      <c r="B35" s="128" t="s">
        <v>7</v>
      </c>
      <c r="C35" s="129"/>
      <c r="D35" s="31">
        <v>31643031.68</v>
      </c>
      <c r="E35" s="31">
        <v>161783.31</v>
      </c>
      <c r="F35" s="31">
        <v>37900.44</v>
      </c>
      <c r="G35" s="31">
        <v>512255.2</v>
      </c>
      <c r="H35" s="31">
        <v>20050</v>
      </c>
      <c r="I35" s="31">
        <v>307676.2</v>
      </c>
      <c r="J35" s="31">
        <v>63177.299999999996</v>
      </c>
      <c r="K35" s="123">
        <f>SUM(D36:J36)</f>
        <v>20406988.12245737</v>
      </c>
      <c r="L35" s="57"/>
    </row>
    <row r="36" spans="1:14" x14ac:dyDescent="0.15">
      <c r="A36" s="127"/>
      <c r="B36" s="128" t="s">
        <v>42</v>
      </c>
      <c r="C36" s="129"/>
      <c r="D36" s="69">
        <f>D35*0.000555*1000</f>
        <v>17561882.582400002</v>
      </c>
      <c r="E36" s="69">
        <f>E35*0.00232*1000</f>
        <v>375337.27919999999</v>
      </c>
      <c r="F36" s="69">
        <f>F35*0.00258*1000</f>
        <v>97783.135200000004</v>
      </c>
      <c r="G36" s="69">
        <f>G35*0.00249*1000</f>
        <v>1275515.4480000001</v>
      </c>
      <c r="H36" s="69">
        <f>H35*0.00271*1000</f>
        <v>54335.5</v>
      </c>
      <c r="I36" s="69">
        <f>I35*0.00216*1000</f>
        <v>664580.59200000006</v>
      </c>
      <c r="J36" s="69">
        <f>J35/0.502*3</f>
        <v>377553.58565737051</v>
      </c>
      <c r="K36" s="124"/>
      <c r="L36" s="57"/>
    </row>
    <row r="37" spans="1:14" x14ac:dyDescent="0.15">
      <c r="A37" s="118" t="s">
        <v>64</v>
      </c>
      <c r="B37" s="100" t="s">
        <v>7</v>
      </c>
      <c r="C37" s="101"/>
      <c r="D37" s="31">
        <f>SUM(D$58,D$61,D$64,D$67,D$70,D$73,D$76,D$79,D$82,D$85,D$88)</f>
        <v>31320612.010000002</v>
      </c>
      <c r="E37" s="31">
        <f>SUM(E$58,E$61,E$64,E$67,E$70,E$73,E$76,E$79,E$82,E$85,E$88)</f>
        <v>159107.43999999997</v>
      </c>
      <c r="F37" s="31">
        <f t="shared" ref="F37:J37" si="0">SUM(F$58,F$61,F$64,F$67,F$70,F$73,F$76,F$79,F$82,F$85,F$88)</f>
        <v>41433.86</v>
      </c>
      <c r="G37" s="31">
        <f t="shared" si="0"/>
        <v>520370.5</v>
      </c>
      <c r="H37" s="31">
        <f t="shared" si="0"/>
        <v>700</v>
      </c>
      <c r="I37" s="31">
        <f>SUM(I$58,I$61,I$64,I$67,I$70,I$73,I$76,I$79,I$82,I$85,I$88)</f>
        <v>375282.6</v>
      </c>
      <c r="J37" s="31">
        <f t="shared" si="0"/>
        <v>66496.414000000019</v>
      </c>
      <c r="K37" s="123">
        <f>SUM(D38:J38)</f>
        <v>13404032.227945896</v>
      </c>
    </row>
    <row r="38" spans="1:14" x14ac:dyDescent="0.15">
      <c r="A38" s="119"/>
      <c r="B38" s="100" t="s">
        <v>42</v>
      </c>
      <c r="C38" s="101"/>
      <c r="D38" s="53">
        <f>J135+J136+J137+J138+J139</f>
        <v>10346536.992620001</v>
      </c>
      <c r="E38" s="50">
        <f>E37*0.00229*1000</f>
        <v>364356.03759999992</v>
      </c>
      <c r="F38" s="50">
        <f>F37*0.00262*1000</f>
        <v>108556.7132</v>
      </c>
      <c r="G38" s="50">
        <f>G37*0.0025*1000</f>
        <v>1300926.25</v>
      </c>
      <c r="H38" s="50">
        <f>H37*0.00275*1000</f>
        <v>1924.9999999999998</v>
      </c>
      <c r="I38" s="50">
        <f>I37*0.00236*1000</f>
        <v>885666.93599999999</v>
      </c>
      <c r="J38" s="50">
        <f>J37/0.502*2.99</f>
        <v>396064.29852589656</v>
      </c>
      <c r="K38" s="124"/>
    </row>
    <row r="39" spans="1:14" x14ac:dyDescent="0.15">
      <c r="A39" s="130" t="s">
        <v>65</v>
      </c>
      <c r="B39" s="96" t="s">
        <v>7</v>
      </c>
      <c r="C39" s="97"/>
      <c r="D39" s="59"/>
      <c r="E39" s="59"/>
      <c r="F39" s="59"/>
      <c r="G39" s="59"/>
      <c r="H39" s="59"/>
      <c r="I39" s="59"/>
      <c r="J39" s="59"/>
      <c r="K39" s="98">
        <f>K37</f>
        <v>13404032.227945896</v>
      </c>
      <c r="L39" s="57"/>
    </row>
    <row r="40" spans="1:14" x14ac:dyDescent="0.15">
      <c r="A40" s="131"/>
      <c r="B40" s="96" t="s">
        <v>42</v>
      </c>
      <c r="C40" s="97"/>
      <c r="D40" s="60">
        <f>D39*0.000555*1000</f>
        <v>0</v>
      </c>
      <c r="E40" s="61">
        <f>E39*0.00232*1000</f>
        <v>0</v>
      </c>
      <c r="F40" s="61">
        <f>F39*0.00258*1000</f>
        <v>0</v>
      </c>
      <c r="G40" s="61">
        <f>G39*0.00249*1000</f>
        <v>0</v>
      </c>
      <c r="H40" s="61">
        <f>H39*0.00271*1000</f>
        <v>0</v>
      </c>
      <c r="I40" s="61">
        <f>I39*0.00216*1000</f>
        <v>0</v>
      </c>
      <c r="J40" s="61">
        <f>J39/0.502*3</f>
        <v>0</v>
      </c>
      <c r="K40" s="99"/>
      <c r="L40" s="57"/>
    </row>
    <row r="41" spans="1:14" x14ac:dyDescent="0.15">
      <c r="A41" s="130" t="s">
        <v>66</v>
      </c>
      <c r="B41" s="96" t="s">
        <v>7</v>
      </c>
      <c r="C41" s="97"/>
      <c r="D41" s="59"/>
      <c r="E41" s="59"/>
      <c r="F41" s="59"/>
      <c r="G41" s="59"/>
      <c r="H41" s="59"/>
      <c r="I41" s="59"/>
      <c r="J41" s="59"/>
      <c r="K41" s="98">
        <f t="shared" ref="K41" si="1">K39</f>
        <v>13404032.227945896</v>
      </c>
      <c r="L41" s="57"/>
    </row>
    <row r="42" spans="1:14" x14ac:dyDescent="0.15">
      <c r="A42" s="131"/>
      <c r="B42" s="96" t="s">
        <v>42</v>
      </c>
      <c r="C42" s="97"/>
      <c r="D42" s="60">
        <f>D41*0.000555*1000</f>
        <v>0</v>
      </c>
      <c r="E42" s="61">
        <f>E41*0.00232*1000</f>
        <v>0</v>
      </c>
      <c r="F42" s="61">
        <f>F41*0.00258*1000</f>
        <v>0</v>
      </c>
      <c r="G42" s="61">
        <f>G41*0.00249*1000</f>
        <v>0</v>
      </c>
      <c r="H42" s="61">
        <f>H41*0.00271*1000</f>
        <v>0</v>
      </c>
      <c r="I42" s="61">
        <f>I41*0.00216*1000</f>
        <v>0</v>
      </c>
      <c r="J42" s="61">
        <f>J41/0.502*3</f>
        <v>0</v>
      </c>
      <c r="K42" s="99"/>
      <c r="L42" s="57"/>
    </row>
    <row r="43" spans="1:14" x14ac:dyDescent="0.15">
      <c r="A43" s="130" t="s">
        <v>67</v>
      </c>
      <c r="B43" s="96" t="s">
        <v>7</v>
      </c>
      <c r="C43" s="97"/>
      <c r="D43" s="59"/>
      <c r="E43" s="59"/>
      <c r="F43" s="59"/>
      <c r="G43" s="59"/>
      <c r="H43" s="59"/>
      <c r="I43" s="59"/>
      <c r="J43" s="59"/>
      <c r="K43" s="98">
        <f t="shared" ref="K43" si="2">K41</f>
        <v>13404032.227945896</v>
      </c>
      <c r="L43" s="57"/>
    </row>
    <row r="44" spans="1:14" x14ac:dyDescent="0.15">
      <c r="A44" s="131"/>
      <c r="B44" s="96" t="s">
        <v>42</v>
      </c>
      <c r="C44" s="97"/>
      <c r="D44" s="60">
        <f>D43*0.000555*1000</f>
        <v>0</v>
      </c>
      <c r="E44" s="61">
        <f>E43*0.00232*1000</f>
        <v>0</v>
      </c>
      <c r="F44" s="61">
        <f>F43*0.00258*1000</f>
        <v>0</v>
      </c>
      <c r="G44" s="61">
        <f>G43*0.00249*1000</f>
        <v>0</v>
      </c>
      <c r="H44" s="61">
        <f>H43*0.00271*1000</f>
        <v>0</v>
      </c>
      <c r="I44" s="61">
        <f>I43*0.00216*1000</f>
        <v>0</v>
      </c>
      <c r="J44" s="61">
        <f>J43/0.502*3</f>
        <v>0</v>
      </c>
      <c r="K44" s="99"/>
      <c r="L44" s="57"/>
    </row>
    <row r="45" spans="1:14" x14ac:dyDescent="0.15">
      <c r="A45" s="130" t="s">
        <v>68</v>
      </c>
      <c r="B45" s="96" t="s">
        <v>7</v>
      </c>
      <c r="C45" s="97"/>
      <c r="D45" s="59"/>
      <c r="E45" s="59"/>
      <c r="F45" s="59"/>
      <c r="G45" s="59"/>
      <c r="H45" s="59"/>
      <c r="I45" s="59"/>
      <c r="J45" s="59"/>
      <c r="K45" s="98">
        <f t="shared" ref="K45" si="3">K43</f>
        <v>13404032.227945896</v>
      </c>
      <c r="L45" s="57"/>
    </row>
    <row r="46" spans="1:14" x14ac:dyDescent="0.15">
      <c r="A46" s="131"/>
      <c r="B46" s="96" t="s">
        <v>42</v>
      </c>
      <c r="C46" s="97"/>
      <c r="D46" s="60">
        <f>D45*0.000555*1000</f>
        <v>0</v>
      </c>
      <c r="E46" s="61">
        <f>E45*0.00232*1000</f>
        <v>0</v>
      </c>
      <c r="F46" s="61">
        <f>F45*0.00258*1000</f>
        <v>0</v>
      </c>
      <c r="G46" s="61">
        <f>G45*0.00249*1000</f>
        <v>0</v>
      </c>
      <c r="H46" s="61">
        <f>H45*0.00271*1000</f>
        <v>0</v>
      </c>
      <c r="I46" s="61">
        <f>I45*0.00216*1000</f>
        <v>0</v>
      </c>
      <c r="J46" s="61">
        <f>J45/0.502*3</f>
        <v>0</v>
      </c>
      <c r="K46" s="99"/>
      <c r="L46" s="57"/>
    </row>
    <row r="47" spans="1:14" x14ac:dyDescent="0.15">
      <c r="A47" s="130" t="s">
        <v>69</v>
      </c>
      <c r="B47" s="96" t="s">
        <v>7</v>
      </c>
      <c r="C47" s="97"/>
      <c r="D47" s="59"/>
      <c r="E47" s="59"/>
      <c r="F47" s="59"/>
      <c r="G47" s="59"/>
      <c r="H47" s="59"/>
      <c r="I47" s="59"/>
      <c r="J47" s="59"/>
      <c r="K47" s="98">
        <f t="shared" ref="K47" si="4">K45</f>
        <v>13404032.227945896</v>
      </c>
      <c r="L47" s="57"/>
    </row>
    <row r="48" spans="1:14" x14ac:dyDescent="0.15">
      <c r="A48" s="131"/>
      <c r="B48" s="96" t="s">
        <v>42</v>
      </c>
      <c r="C48" s="97"/>
      <c r="D48" s="60">
        <f>D47*0.000555*1000</f>
        <v>0</v>
      </c>
      <c r="E48" s="61">
        <f>E47*0.00232*1000</f>
        <v>0</v>
      </c>
      <c r="F48" s="61">
        <f>F47*0.00258*1000</f>
        <v>0</v>
      </c>
      <c r="G48" s="61">
        <f>G47*0.00249*1000</f>
        <v>0</v>
      </c>
      <c r="H48" s="61">
        <f>H47*0.00271*1000</f>
        <v>0</v>
      </c>
      <c r="I48" s="61">
        <f>I47*0.00216*1000</f>
        <v>0</v>
      </c>
      <c r="J48" s="61">
        <f>J47/0.502*3</f>
        <v>0</v>
      </c>
      <c r="K48" s="99"/>
      <c r="L48" s="57"/>
      <c r="N48" s="57"/>
    </row>
    <row r="49" spans="1:13" x14ac:dyDescent="0.15">
      <c r="A49" s="130" t="s">
        <v>70</v>
      </c>
      <c r="B49" s="96" t="s">
        <v>7</v>
      </c>
      <c r="C49" s="97"/>
      <c r="D49" s="59"/>
      <c r="E49" s="59"/>
      <c r="F49" s="59"/>
      <c r="G49" s="59"/>
      <c r="H49" s="59"/>
      <c r="I49" s="59"/>
      <c r="J49" s="59"/>
      <c r="K49" s="98">
        <f t="shared" ref="K49" si="5">K47</f>
        <v>13404032.227945896</v>
      </c>
      <c r="L49" s="57"/>
    </row>
    <row r="50" spans="1:13" x14ac:dyDescent="0.15">
      <c r="A50" s="131"/>
      <c r="B50" s="96" t="s">
        <v>42</v>
      </c>
      <c r="C50" s="97"/>
      <c r="D50" s="60">
        <f>D49*0.000555*1000</f>
        <v>0</v>
      </c>
      <c r="E50" s="61">
        <f>E49*0.00232*1000</f>
        <v>0</v>
      </c>
      <c r="F50" s="61">
        <f>F49*0.00258*1000</f>
        <v>0</v>
      </c>
      <c r="G50" s="61">
        <f>G49*0.00249*1000</f>
        <v>0</v>
      </c>
      <c r="H50" s="61">
        <f>H49*0.00271*1000</f>
        <v>0</v>
      </c>
      <c r="I50" s="61">
        <f>I49*0.00216*1000</f>
        <v>0</v>
      </c>
      <c r="J50" s="61">
        <f>J49/0.502*3</f>
        <v>0</v>
      </c>
      <c r="K50" s="99"/>
      <c r="L50" s="57"/>
    </row>
    <row r="51" spans="1:13" x14ac:dyDescent="0.15">
      <c r="A51" s="130" t="s">
        <v>71</v>
      </c>
      <c r="B51" s="96" t="s">
        <v>7</v>
      </c>
      <c r="C51" s="97"/>
      <c r="D51" s="59"/>
      <c r="E51" s="59"/>
      <c r="F51" s="59"/>
      <c r="G51" s="59"/>
      <c r="H51" s="59"/>
      <c r="I51" s="59"/>
      <c r="J51" s="59"/>
      <c r="K51" s="98">
        <v>13499971.90488</v>
      </c>
      <c r="L51" s="57"/>
    </row>
    <row r="52" spans="1:13" x14ac:dyDescent="0.15">
      <c r="A52" s="131"/>
      <c r="B52" s="96" t="s">
        <v>42</v>
      </c>
      <c r="C52" s="97"/>
      <c r="D52" s="60">
        <f>D51*0.000555*1000</f>
        <v>0</v>
      </c>
      <c r="E52" s="61">
        <f>E51*0.00232*1000</f>
        <v>0</v>
      </c>
      <c r="F52" s="61">
        <f>F51*0.00258*1000</f>
        <v>0</v>
      </c>
      <c r="G52" s="61">
        <f>G51*0.00249*1000</f>
        <v>0</v>
      </c>
      <c r="H52" s="61">
        <f>H51*0.00271*1000</f>
        <v>0</v>
      </c>
      <c r="I52" s="61">
        <f>I51*0.00216*1000</f>
        <v>0</v>
      </c>
      <c r="J52" s="61">
        <f>J51/0.502*3</f>
        <v>0</v>
      </c>
      <c r="K52" s="99"/>
      <c r="M52" s="57"/>
    </row>
    <row r="53" spans="1:13" ht="18" customHeight="1" x14ac:dyDescent="0.15">
      <c r="A53" s="17" t="s">
        <v>74</v>
      </c>
      <c r="B53" s="42"/>
      <c r="C53" s="42"/>
      <c r="D53" s="44"/>
      <c r="E53" s="42"/>
      <c r="F53" s="46"/>
      <c r="G53" s="46"/>
      <c r="H53" s="42"/>
      <c r="I53" s="42"/>
      <c r="J53" s="42"/>
      <c r="K53" s="46" t="s">
        <v>73</v>
      </c>
      <c r="L53" s="1" t="s">
        <v>83</v>
      </c>
      <c r="M53" s="57"/>
    </row>
    <row r="54" spans="1:13" ht="18" customHeight="1" x14ac:dyDescent="0.15">
      <c r="A54" s="41"/>
      <c r="B54" s="43"/>
      <c r="C54" s="43"/>
      <c r="D54" s="45"/>
      <c r="E54" s="43"/>
      <c r="F54" s="45"/>
      <c r="G54" s="45"/>
      <c r="H54" s="43"/>
      <c r="I54" s="43"/>
      <c r="J54" s="43"/>
      <c r="K54" s="51">
        <f>K37/K35</f>
        <v>0.65683540106514293</v>
      </c>
      <c r="L54" s="78">
        <f>K37/K17</f>
        <v>0.53616240493613987</v>
      </c>
    </row>
    <row r="55" spans="1:13" ht="21" customHeight="1" x14ac:dyDescent="0.15">
      <c r="A55" s="47" t="s">
        <v>98</v>
      </c>
    </row>
    <row r="56" spans="1:13" x14ac:dyDescent="0.15">
      <c r="A56" s="15" t="s">
        <v>16</v>
      </c>
      <c r="B56" s="18"/>
      <c r="C56" s="39" t="s">
        <v>17</v>
      </c>
      <c r="D56" s="38" t="s">
        <v>0</v>
      </c>
      <c r="E56" s="38" t="s">
        <v>18</v>
      </c>
      <c r="F56" s="38" t="s">
        <v>2</v>
      </c>
      <c r="G56" s="38" t="s">
        <v>3</v>
      </c>
      <c r="H56" s="38" t="s">
        <v>4</v>
      </c>
      <c r="I56" s="38" t="s">
        <v>5</v>
      </c>
      <c r="J56" s="37" t="s">
        <v>6</v>
      </c>
      <c r="K56" s="38" t="s">
        <v>19</v>
      </c>
    </row>
    <row r="57" spans="1:13" x14ac:dyDescent="0.15">
      <c r="A57" s="136" t="s">
        <v>20</v>
      </c>
      <c r="B57" s="30" t="s">
        <v>79</v>
      </c>
      <c r="C57" s="110" t="s">
        <v>8</v>
      </c>
      <c r="D57" s="31">
        <f>部ごと!B5+部ごと!B8+部ごと!B11+部ごと!B14+部ごと!B17+部ごと!B20</f>
        <v>4350038.04</v>
      </c>
      <c r="E57" s="31">
        <f>部ごと!C5+部ごと!C8+部ごと!C11+部ごと!C14+部ごと!C17+部ごと!C20</f>
        <v>69498.009999999995</v>
      </c>
      <c r="F57" s="31">
        <f>部ごと!D5+部ごと!D8+部ごと!D11+部ごと!D14+部ごと!D17+部ごと!D20</f>
        <v>19461.510000000002</v>
      </c>
      <c r="G57" s="31">
        <f>部ごと!E5+部ごと!E8+部ごと!E11+部ごと!E14+部ごと!E17+部ごと!E20</f>
        <v>103870.2</v>
      </c>
      <c r="H57" s="31">
        <f>部ごと!F5+部ごと!F8+部ごと!F11+部ごと!F14+部ごと!F17+部ごと!F20</f>
        <v>0</v>
      </c>
      <c r="I57" s="31">
        <f>部ごと!G5+部ごと!G8+部ごと!G11+部ごと!G14+部ごと!G17+部ごと!G20</f>
        <v>38625.1</v>
      </c>
      <c r="J57" s="31">
        <f>部ごと!H5+部ごと!H8+部ごと!H11+部ごと!H14+部ごと!H17+部ごと!H20</f>
        <v>32197.7</v>
      </c>
      <c r="K57" s="31">
        <f>部ごと!I5+部ごと!I8+部ごと!I11+部ごと!I14+部ごと!I17+部ごと!I20</f>
        <v>25348.7</v>
      </c>
    </row>
    <row r="58" spans="1:13" x14ac:dyDescent="0.15">
      <c r="A58" s="136"/>
      <c r="B58" s="52" t="s">
        <v>84</v>
      </c>
      <c r="C58" s="110"/>
      <c r="D58" s="28">
        <f>部ごと!B6+部ごと!B9+部ごと!B12+部ごと!B15+部ごと!B18+部ごと!B21+部ごと!B30</f>
        <v>5295082.9999999991</v>
      </c>
      <c r="E58" s="28">
        <f>部ごと!C6+部ごと!C9+部ごと!C12+部ごと!C15+部ごと!C18+部ごと!C21+部ごと!C30</f>
        <v>72482.700000000012</v>
      </c>
      <c r="F58" s="28">
        <f>部ごと!D6+部ごと!D9+部ごと!D12+部ごと!D15+部ごと!D18+部ごと!D21+部ごと!D30</f>
        <v>20196.860000000004</v>
      </c>
      <c r="G58" s="28">
        <f>部ごと!E6+部ごと!E9+部ごと!E12+部ごと!E15+部ごと!E18+部ごと!E21+部ごと!E30</f>
        <v>138168.5</v>
      </c>
      <c r="H58" s="28">
        <f>部ごと!F6+部ごと!F9+部ごと!F12+部ごと!F15+部ごと!F18+部ごと!F21+部ごと!F30</f>
        <v>500</v>
      </c>
      <c r="I58" s="28">
        <f>部ごと!G6+部ごと!G9+部ごと!G12+部ごと!G15+部ごと!G18+部ごと!G21+部ごと!G30</f>
        <v>135617.29999999999</v>
      </c>
      <c r="J58" s="28">
        <f>部ごと!H6+部ごと!H9+部ごと!H12+部ごと!H15+部ごと!H18+部ごと!H21+部ごと!H30</f>
        <v>37513.014000000003</v>
      </c>
      <c r="K58" s="28">
        <f>部ごと!I6+部ごと!I9+部ごと!I12+部ごと!I15+部ごと!I18+部ごと!I21+部ごと!I30</f>
        <v>59912.5</v>
      </c>
    </row>
    <row r="59" spans="1:13" x14ac:dyDescent="0.15">
      <c r="A59" s="136"/>
      <c r="B59" s="132" t="s">
        <v>21</v>
      </c>
      <c r="C59" s="132"/>
      <c r="D59" s="29">
        <f>D58/D57</f>
        <v>1.2172498151303521</v>
      </c>
      <c r="E59" s="16">
        <f t="shared" ref="E59:K59" si="6">E58/E57</f>
        <v>1.0429464095446763</v>
      </c>
      <c r="F59" s="16">
        <f t="shared" si="6"/>
        <v>1.0377848378671544</v>
      </c>
      <c r="G59" s="16">
        <f t="shared" si="6"/>
        <v>1.3302034654790307</v>
      </c>
      <c r="H59" s="22" t="s">
        <v>36</v>
      </c>
      <c r="I59" s="16">
        <f t="shared" si="6"/>
        <v>3.5111184178163937</v>
      </c>
      <c r="J59" s="16">
        <f t="shared" si="6"/>
        <v>1.1650836550436834</v>
      </c>
      <c r="K59" s="16">
        <f t="shared" si="6"/>
        <v>2.3635334356396975</v>
      </c>
    </row>
    <row r="60" spans="1:13" s="21" customFormat="1" x14ac:dyDescent="0.15">
      <c r="A60" s="136"/>
      <c r="B60" s="76" t="s">
        <v>79</v>
      </c>
      <c r="C60" s="110" t="s">
        <v>22</v>
      </c>
      <c r="D60" s="31">
        <f>部ごと!B23</f>
        <v>3291153</v>
      </c>
      <c r="E60" s="31">
        <f>部ごと!C23</f>
        <v>2792.15</v>
      </c>
      <c r="F60" s="31">
        <f>部ごと!D23</f>
        <v>597</v>
      </c>
      <c r="G60" s="31">
        <f>部ごと!E23</f>
        <v>342040</v>
      </c>
      <c r="H60" s="31">
        <f>部ごと!F23</f>
        <v>0</v>
      </c>
      <c r="I60" s="31">
        <f>部ごと!G23</f>
        <v>49039</v>
      </c>
      <c r="J60" s="31">
        <f>部ごと!H23</f>
        <v>0</v>
      </c>
      <c r="K60" s="31">
        <f>部ごと!I23</f>
        <v>37197</v>
      </c>
    </row>
    <row r="61" spans="1:13" s="21" customFormat="1" x14ac:dyDescent="0.15">
      <c r="A61" s="136"/>
      <c r="B61" s="75" t="s">
        <v>84</v>
      </c>
      <c r="C61" s="110"/>
      <c r="D61" s="28">
        <f>部ごと!B24</f>
        <v>3241119</v>
      </c>
      <c r="E61" s="28">
        <f>部ごと!C24</f>
        <v>3290.8999999999996</v>
      </c>
      <c r="F61" s="28">
        <f>部ごと!D24</f>
        <v>180</v>
      </c>
      <c r="G61" s="28">
        <f>部ごと!E24</f>
        <v>360000</v>
      </c>
      <c r="H61" s="28">
        <f>部ごと!F24</f>
        <v>0</v>
      </c>
      <c r="I61" s="28">
        <f>部ごと!G24</f>
        <v>49957</v>
      </c>
      <c r="J61" s="28">
        <f>部ごと!H24</f>
        <v>0</v>
      </c>
      <c r="K61" s="28">
        <f>部ごと!I24</f>
        <v>36941</v>
      </c>
    </row>
    <row r="62" spans="1:13" s="21" customFormat="1" x14ac:dyDescent="0.15">
      <c r="A62" s="136"/>
      <c r="B62" s="132" t="s">
        <v>21</v>
      </c>
      <c r="C62" s="132"/>
      <c r="D62" s="29">
        <f>D61/D60</f>
        <v>0.98479742509691892</v>
      </c>
      <c r="E62" s="16">
        <f t="shared" ref="E62:K62" si="7">E61/E60</f>
        <v>1.1786257901617032</v>
      </c>
      <c r="F62" s="16">
        <f t="shared" si="7"/>
        <v>0.30150753768844218</v>
      </c>
      <c r="G62" s="16">
        <f t="shared" si="7"/>
        <v>1.0525084785405217</v>
      </c>
      <c r="H62" s="22" t="s">
        <v>36</v>
      </c>
      <c r="I62" s="16">
        <f t="shared" si="7"/>
        <v>1.0187197944493158</v>
      </c>
      <c r="J62" s="22" t="s">
        <v>37</v>
      </c>
      <c r="K62" s="16">
        <f t="shared" si="7"/>
        <v>0.99311772454767855</v>
      </c>
    </row>
    <row r="63" spans="1:13" s="21" customFormat="1" x14ac:dyDescent="0.15">
      <c r="A63" s="136"/>
      <c r="B63" s="76" t="s">
        <v>79</v>
      </c>
      <c r="C63" s="110" t="s">
        <v>23</v>
      </c>
      <c r="D63" s="31">
        <f>部ごと!B26</f>
        <v>704375</v>
      </c>
      <c r="E63" s="31">
        <f>部ごと!C26</f>
        <v>46937.090000000004</v>
      </c>
      <c r="F63" s="31">
        <f>部ごと!D26</f>
        <v>10658.71</v>
      </c>
      <c r="G63" s="31">
        <f>部ごと!E26</f>
        <v>376</v>
      </c>
      <c r="H63" s="31">
        <f>部ごと!F26</f>
        <v>0</v>
      </c>
      <c r="I63" s="31">
        <f>部ごと!G26</f>
        <v>0</v>
      </c>
      <c r="J63" s="31">
        <f>部ごと!H26</f>
        <v>1634.2999999999997</v>
      </c>
      <c r="K63" s="31">
        <f>部ごと!I26</f>
        <v>5336</v>
      </c>
    </row>
    <row r="64" spans="1:13" s="21" customFormat="1" x14ac:dyDescent="0.15">
      <c r="A64" s="136"/>
      <c r="B64" s="75" t="s">
        <v>84</v>
      </c>
      <c r="C64" s="110"/>
      <c r="D64" s="28">
        <f>部ごと!B27</f>
        <v>536637</v>
      </c>
      <c r="E64" s="28">
        <f>部ごと!C27</f>
        <v>45027.12</v>
      </c>
      <c r="F64" s="28">
        <f>部ごと!D27</f>
        <v>12185.78</v>
      </c>
      <c r="G64" s="28">
        <f>部ごと!E27</f>
        <v>94</v>
      </c>
      <c r="H64" s="28">
        <f>部ごと!F27</f>
        <v>0</v>
      </c>
      <c r="I64" s="28">
        <f>部ごと!G27</f>
        <v>0</v>
      </c>
      <c r="J64" s="28">
        <f>部ごと!H27</f>
        <v>1591.8</v>
      </c>
      <c r="K64" s="28">
        <f>部ごと!I27</f>
        <v>4688</v>
      </c>
    </row>
    <row r="65" spans="1:11" s="21" customFormat="1" x14ac:dyDescent="0.15">
      <c r="A65" s="136"/>
      <c r="B65" s="108" t="s">
        <v>21</v>
      </c>
      <c r="C65" s="109"/>
      <c r="D65" s="29">
        <f>D64/D63</f>
        <v>0.76186264418811001</v>
      </c>
      <c r="E65" s="29">
        <f t="shared" ref="E65:K65" si="8">E64/E63</f>
        <v>0.95930787358142566</v>
      </c>
      <c r="F65" s="29">
        <f t="shared" si="8"/>
        <v>1.1432696827289608</v>
      </c>
      <c r="G65" s="29">
        <f t="shared" si="8"/>
        <v>0.25</v>
      </c>
      <c r="H65" s="72" t="s">
        <v>47</v>
      </c>
      <c r="I65" s="72" t="s">
        <v>47</v>
      </c>
      <c r="J65" s="29">
        <f t="shared" si="8"/>
        <v>0.97399498256134143</v>
      </c>
      <c r="K65" s="29">
        <f t="shared" si="8"/>
        <v>0.8785607196401799</v>
      </c>
    </row>
    <row r="66" spans="1:11" s="21" customFormat="1" x14ac:dyDescent="0.15">
      <c r="A66" s="136"/>
      <c r="B66" s="76" t="s">
        <v>79</v>
      </c>
      <c r="C66" s="110" t="s">
        <v>82</v>
      </c>
      <c r="D66" s="31">
        <f>部ごと!B32</f>
        <v>31702</v>
      </c>
      <c r="E66" s="31">
        <f>部ごと!C32</f>
        <v>122</v>
      </c>
      <c r="F66" s="31">
        <f>部ごと!D32</f>
        <v>0</v>
      </c>
      <c r="G66" s="31">
        <f>部ごと!E32</f>
        <v>40</v>
      </c>
      <c r="H66" s="31">
        <f>部ごと!F32</f>
        <v>0</v>
      </c>
      <c r="I66" s="31">
        <f>部ごと!G32</f>
        <v>0</v>
      </c>
      <c r="J66" s="31">
        <f>部ごと!H32</f>
        <v>11</v>
      </c>
      <c r="K66" s="31">
        <f>部ごと!I32</f>
        <v>116</v>
      </c>
    </row>
    <row r="67" spans="1:11" s="21" customFormat="1" x14ac:dyDescent="0.15">
      <c r="A67" s="136"/>
      <c r="B67" s="75" t="s">
        <v>84</v>
      </c>
      <c r="C67" s="110"/>
      <c r="D67" s="28">
        <f>部ごと!B33</f>
        <v>0</v>
      </c>
      <c r="E67" s="28">
        <f>部ごと!C33</f>
        <v>516</v>
      </c>
      <c r="F67" s="28">
        <f>部ごと!D33</f>
        <v>0</v>
      </c>
      <c r="G67" s="28">
        <f>部ごと!E33</f>
        <v>0</v>
      </c>
      <c r="H67" s="28">
        <f>部ごと!F33</f>
        <v>0</v>
      </c>
      <c r="I67" s="28">
        <f>部ごと!G33</f>
        <v>0</v>
      </c>
      <c r="J67" s="28">
        <f>部ごと!H33</f>
        <v>0</v>
      </c>
      <c r="K67" s="28">
        <f>部ごと!I33</f>
        <v>0</v>
      </c>
    </row>
    <row r="68" spans="1:11" s="21" customFormat="1" x14ac:dyDescent="0.15">
      <c r="A68" s="136"/>
      <c r="B68" s="108" t="s">
        <v>21</v>
      </c>
      <c r="C68" s="109"/>
      <c r="D68" s="29">
        <f>D67/D66</f>
        <v>0</v>
      </c>
      <c r="E68" s="29">
        <f t="shared" ref="E68:K68" si="9">E67/E66</f>
        <v>4.2295081967213113</v>
      </c>
      <c r="F68" s="72" t="s">
        <v>47</v>
      </c>
      <c r="G68" s="29">
        <f t="shared" si="9"/>
        <v>0</v>
      </c>
      <c r="H68" s="72" t="s">
        <v>47</v>
      </c>
      <c r="I68" s="72" t="s">
        <v>47</v>
      </c>
      <c r="J68" s="29">
        <f t="shared" si="9"/>
        <v>0</v>
      </c>
      <c r="K68" s="29">
        <f t="shared" si="9"/>
        <v>0</v>
      </c>
    </row>
    <row r="69" spans="1:11" s="21" customFormat="1" x14ac:dyDescent="0.15">
      <c r="A69" s="136"/>
      <c r="B69" s="76" t="s">
        <v>79</v>
      </c>
      <c r="C69" s="110" t="s">
        <v>11</v>
      </c>
      <c r="D69" s="31">
        <f>部ごと!B35</f>
        <v>460167</v>
      </c>
      <c r="E69" s="31">
        <f>部ごと!C35</f>
        <v>1467</v>
      </c>
      <c r="F69" s="31">
        <f>部ごと!D35</f>
        <v>0</v>
      </c>
      <c r="G69" s="31">
        <f>部ごと!E35</f>
        <v>43417</v>
      </c>
      <c r="H69" s="31">
        <f>部ごと!F35</f>
        <v>0</v>
      </c>
      <c r="I69" s="31">
        <f>部ごと!G35</f>
        <v>0</v>
      </c>
      <c r="J69" s="31">
        <f>部ごと!H35</f>
        <v>5613.4</v>
      </c>
      <c r="K69" s="31">
        <f>部ごと!I35</f>
        <v>10753</v>
      </c>
    </row>
    <row r="70" spans="1:11" s="21" customFormat="1" x14ac:dyDescent="0.15">
      <c r="A70" s="136"/>
      <c r="B70" s="75" t="s">
        <v>84</v>
      </c>
      <c r="C70" s="110"/>
      <c r="D70" s="28">
        <f>部ごと!B36</f>
        <v>348715</v>
      </c>
      <c r="E70" s="28">
        <f>部ごと!C36</f>
        <v>1486.7</v>
      </c>
      <c r="F70" s="28">
        <f>部ごと!D36</f>
        <v>0</v>
      </c>
      <c r="G70" s="28">
        <f>部ごと!E36</f>
        <v>853</v>
      </c>
      <c r="H70" s="28">
        <f>部ごと!F36</f>
        <v>0</v>
      </c>
      <c r="I70" s="28">
        <f>部ごと!G36</f>
        <v>0</v>
      </c>
      <c r="J70" s="28">
        <f>部ごと!H36</f>
        <v>3437.3999999999996</v>
      </c>
      <c r="K70" s="28">
        <f>部ごと!I36</f>
        <v>9252</v>
      </c>
    </row>
    <row r="71" spans="1:11" s="21" customFormat="1" x14ac:dyDescent="0.15">
      <c r="A71" s="136"/>
      <c r="B71" s="132" t="s">
        <v>21</v>
      </c>
      <c r="C71" s="132"/>
      <c r="D71" s="29">
        <f>D70/D69</f>
        <v>0.75780097225572451</v>
      </c>
      <c r="E71" s="29">
        <f t="shared" ref="E71:K71" si="10">E70/E69</f>
        <v>1.0134287661895025</v>
      </c>
      <c r="F71" s="22" t="s">
        <v>36</v>
      </c>
      <c r="G71" s="29">
        <f t="shared" si="10"/>
        <v>1.9646682175184834E-2</v>
      </c>
      <c r="H71" s="22" t="s">
        <v>36</v>
      </c>
      <c r="I71" s="22" t="s">
        <v>36</v>
      </c>
      <c r="J71" s="29">
        <f>J70/J69</f>
        <v>0.61235614778921865</v>
      </c>
      <c r="K71" s="29">
        <f t="shared" si="10"/>
        <v>0.86041104807960567</v>
      </c>
    </row>
    <row r="72" spans="1:11" s="21" customFormat="1" x14ac:dyDescent="0.15">
      <c r="A72" s="136"/>
      <c r="B72" s="76" t="s">
        <v>79</v>
      </c>
      <c r="C72" s="110" t="s">
        <v>12</v>
      </c>
      <c r="D72" s="31">
        <f>部ごと!B38</f>
        <v>104834</v>
      </c>
      <c r="E72" s="31">
        <f>部ごと!C38</f>
        <v>1421.44</v>
      </c>
      <c r="F72" s="31">
        <f>部ごと!D38</f>
        <v>61.99</v>
      </c>
      <c r="G72" s="31">
        <f>部ごと!E38</f>
        <v>1035</v>
      </c>
      <c r="H72" s="31">
        <f>部ごと!F38</f>
        <v>0</v>
      </c>
      <c r="I72" s="31">
        <f>部ごと!G38</f>
        <v>0</v>
      </c>
      <c r="J72" s="31">
        <f>部ごと!H38</f>
        <v>795.4</v>
      </c>
      <c r="K72" s="31">
        <f>部ごと!I38</f>
        <v>1878</v>
      </c>
    </row>
    <row r="73" spans="1:11" s="21" customFormat="1" x14ac:dyDescent="0.15">
      <c r="A73" s="136"/>
      <c r="B73" s="75" t="s">
        <v>84</v>
      </c>
      <c r="C73" s="110"/>
      <c r="D73" s="28">
        <f>部ごと!B39</f>
        <v>103995</v>
      </c>
      <c r="E73" s="28">
        <f>部ごと!C39</f>
        <v>1237.6999999999998</v>
      </c>
      <c r="F73" s="28">
        <f>部ごと!D39</f>
        <v>128.69999999999999</v>
      </c>
      <c r="G73" s="28">
        <f>部ごと!E39</f>
        <v>1183</v>
      </c>
      <c r="H73" s="28">
        <f>部ごと!F39</f>
        <v>0</v>
      </c>
      <c r="I73" s="28">
        <f>部ごと!G39</f>
        <v>0</v>
      </c>
      <c r="J73" s="28">
        <f>部ごと!H39</f>
        <v>705.80000000000007</v>
      </c>
      <c r="K73" s="28">
        <f>部ごと!I39</f>
        <v>1932</v>
      </c>
    </row>
    <row r="74" spans="1:11" s="21" customFormat="1" x14ac:dyDescent="0.15">
      <c r="A74" s="136"/>
      <c r="B74" s="132" t="s">
        <v>21</v>
      </c>
      <c r="C74" s="132"/>
      <c r="D74" s="29">
        <f>D73/D72</f>
        <v>0.991996871244062</v>
      </c>
      <c r="E74" s="16">
        <f t="shared" ref="E74:K74" si="11">E73/E72</f>
        <v>0.87073671769473193</v>
      </c>
      <c r="F74" s="16">
        <f t="shared" si="11"/>
        <v>2.0761413131150181</v>
      </c>
      <c r="G74" s="16">
        <f t="shared" si="11"/>
        <v>1.1429951690821256</v>
      </c>
      <c r="H74" s="22" t="s">
        <v>36</v>
      </c>
      <c r="I74" s="22" t="s">
        <v>36</v>
      </c>
      <c r="J74" s="16">
        <f>J73/J72</f>
        <v>0.88735227558461161</v>
      </c>
      <c r="K74" s="16">
        <f t="shared" si="11"/>
        <v>1.0287539936102237</v>
      </c>
    </row>
    <row r="75" spans="1:11" s="21" customFormat="1" x14ac:dyDescent="0.15">
      <c r="A75" s="136"/>
      <c r="B75" s="76" t="s">
        <v>79</v>
      </c>
      <c r="C75" s="110" t="s">
        <v>13</v>
      </c>
      <c r="D75" s="31">
        <f>部ごと!B41</f>
        <v>187824</v>
      </c>
      <c r="E75" s="31">
        <f>部ごと!C41</f>
        <v>1205.24</v>
      </c>
      <c r="F75" s="31">
        <f>部ごと!D41</f>
        <v>0</v>
      </c>
      <c r="G75" s="31">
        <f>部ごと!E41</f>
        <v>17930</v>
      </c>
      <c r="H75" s="31">
        <f>部ごと!F41</f>
        <v>0</v>
      </c>
      <c r="I75" s="31">
        <f>部ごと!G41</f>
        <v>0</v>
      </c>
      <c r="J75" s="31">
        <f>部ごと!H41</f>
        <v>1792.1</v>
      </c>
      <c r="K75" s="31">
        <f>部ごと!I41</f>
        <v>6504</v>
      </c>
    </row>
    <row r="76" spans="1:11" s="21" customFormat="1" x14ac:dyDescent="0.15">
      <c r="A76" s="136"/>
      <c r="B76" s="75" t="s">
        <v>84</v>
      </c>
      <c r="C76" s="110"/>
      <c r="D76" s="28">
        <f>部ごと!B42</f>
        <v>322925</v>
      </c>
      <c r="E76" s="28">
        <f>部ごと!C42</f>
        <v>999.19999999999993</v>
      </c>
      <c r="F76" s="28">
        <f>部ごと!D42</f>
        <v>15</v>
      </c>
      <c r="G76" s="28">
        <f>部ごと!E42</f>
        <v>18355</v>
      </c>
      <c r="H76" s="28">
        <f>部ごと!F42</f>
        <v>0</v>
      </c>
      <c r="I76" s="28">
        <f>部ごと!G42</f>
        <v>0</v>
      </c>
      <c r="J76" s="28">
        <f>部ごと!H42</f>
        <v>2075.4000000000005</v>
      </c>
      <c r="K76" s="28">
        <f>部ごと!I42</f>
        <v>6232</v>
      </c>
    </row>
    <row r="77" spans="1:11" s="21" customFormat="1" x14ac:dyDescent="0.15">
      <c r="A77" s="136"/>
      <c r="B77" s="132" t="s">
        <v>21</v>
      </c>
      <c r="C77" s="132"/>
      <c r="D77" s="29">
        <f>D76/D75</f>
        <v>1.7192957236561888</v>
      </c>
      <c r="E77" s="16">
        <f t="shared" ref="E77:K77" si="12">E76/E75</f>
        <v>0.82904649696326038</v>
      </c>
      <c r="F77" s="22" t="s">
        <v>36</v>
      </c>
      <c r="G77" s="16">
        <f t="shared" si="12"/>
        <v>1.0237032905744563</v>
      </c>
      <c r="H77" s="22" t="s">
        <v>36</v>
      </c>
      <c r="I77" s="22" t="s">
        <v>36</v>
      </c>
      <c r="J77" s="16">
        <f t="shared" si="12"/>
        <v>1.1580826962781099</v>
      </c>
      <c r="K77" s="16">
        <f t="shared" si="12"/>
        <v>0.95817958179581797</v>
      </c>
    </row>
    <row r="78" spans="1:11" s="21" customFormat="1" x14ac:dyDescent="0.15">
      <c r="A78" s="136"/>
      <c r="B78" s="76" t="s">
        <v>79</v>
      </c>
      <c r="C78" s="110" t="s">
        <v>14</v>
      </c>
      <c r="D78" s="31">
        <f>部ごと!B44</f>
        <v>265348</v>
      </c>
      <c r="E78" s="31">
        <f>部ごと!C44</f>
        <v>1588.96</v>
      </c>
      <c r="F78" s="31">
        <f>部ごと!D44</f>
        <v>0</v>
      </c>
      <c r="G78" s="31">
        <f>部ごと!E44</f>
        <v>865</v>
      </c>
      <c r="H78" s="31">
        <f>部ごと!F44</f>
        <v>0</v>
      </c>
      <c r="I78" s="31">
        <f>部ごと!G44</f>
        <v>0</v>
      </c>
      <c r="J78" s="31">
        <f>部ごと!H44</f>
        <v>706.69999999999993</v>
      </c>
      <c r="K78" s="31">
        <f>部ごと!I44</f>
        <v>3288</v>
      </c>
    </row>
    <row r="79" spans="1:11" s="21" customFormat="1" x14ac:dyDescent="0.15">
      <c r="A79" s="136"/>
      <c r="B79" s="75" t="s">
        <v>84</v>
      </c>
      <c r="C79" s="110"/>
      <c r="D79" s="28">
        <f>部ごと!B45</f>
        <v>254233</v>
      </c>
      <c r="E79" s="28">
        <f>部ごと!C45</f>
        <v>1377.8</v>
      </c>
      <c r="F79" s="28">
        <f>部ごと!D45</f>
        <v>0</v>
      </c>
      <c r="G79" s="28">
        <f>部ごと!E45</f>
        <v>873</v>
      </c>
      <c r="H79" s="28">
        <f>部ごと!F45</f>
        <v>0</v>
      </c>
      <c r="I79" s="28">
        <f>部ごと!G45</f>
        <v>0</v>
      </c>
      <c r="J79" s="28">
        <f>部ごと!H45</f>
        <v>1504</v>
      </c>
      <c r="K79" s="28">
        <f>部ごと!I45</f>
        <v>3724</v>
      </c>
    </row>
    <row r="80" spans="1:11" s="21" customFormat="1" x14ac:dyDescent="0.15">
      <c r="A80" s="136"/>
      <c r="B80" s="132" t="s">
        <v>21</v>
      </c>
      <c r="C80" s="132"/>
      <c r="D80" s="29">
        <f>D79/D78</f>
        <v>0.95811161192094907</v>
      </c>
      <c r="E80" s="16">
        <f t="shared" ref="E80:K80" si="13">E79/E78</f>
        <v>0.86710804551404685</v>
      </c>
      <c r="F80" s="22" t="s">
        <v>36</v>
      </c>
      <c r="G80" s="16">
        <f t="shared" si="13"/>
        <v>1.0092485549132948</v>
      </c>
      <c r="H80" s="22" t="s">
        <v>36</v>
      </c>
      <c r="I80" s="22" t="s">
        <v>36</v>
      </c>
      <c r="J80" s="16">
        <f t="shared" si="13"/>
        <v>2.1282014999292489</v>
      </c>
      <c r="K80" s="16">
        <f t="shared" si="13"/>
        <v>1.132603406326034</v>
      </c>
    </row>
    <row r="81" spans="1:11" s="21" customFormat="1" x14ac:dyDescent="0.15">
      <c r="A81" s="136"/>
      <c r="B81" s="76" t="s">
        <v>79</v>
      </c>
      <c r="C81" s="111" t="s">
        <v>15</v>
      </c>
      <c r="D81" s="19">
        <f>部ごと!B47</f>
        <v>125642</v>
      </c>
      <c r="E81" s="19">
        <f>部ごと!C47</f>
        <v>1938.4199999999998</v>
      </c>
      <c r="F81" s="19">
        <f>部ごと!D47</f>
        <v>25.6</v>
      </c>
      <c r="G81" s="19">
        <f>部ごと!E47</f>
        <v>108</v>
      </c>
      <c r="H81" s="19">
        <f>部ごと!F47</f>
        <v>0</v>
      </c>
      <c r="I81" s="19">
        <f>部ごと!G47</f>
        <v>0</v>
      </c>
      <c r="J81" s="19">
        <f>部ごと!H47</f>
        <v>7577.4</v>
      </c>
      <c r="K81" s="19">
        <f>部ごと!I47</f>
        <v>4662</v>
      </c>
    </row>
    <row r="82" spans="1:11" s="21" customFormat="1" x14ac:dyDescent="0.15">
      <c r="A82" s="136"/>
      <c r="B82" s="75" t="s">
        <v>84</v>
      </c>
      <c r="C82" s="111"/>
      <c r="D82" s="20">
        <f>部ごと!B48</f>
        <v>198872.07</v>
      </c>
      <c r="E82" s="20">
        <f>部ごと!C48</f>
        <v>5248.71</v>
      </c>
      <c r="F82" s="20">
        <f>部ごと!D48</f>
        <v>0</v>
      </c>
      <c r="G82" s="20">
        <f>部ごと!E48</f>
        <v>0</v>
      </c>
      <c r="H82" s="20">
        <f>部ごと!F48</f>
        <v>0</v>
      </c>
      <c r="I82" s="20">
        <f>部ごと!G48</f>
        <v>1</v>
      </c>
      <c r="J82" s="20">
        <f>部ごと!H48</f>
        <v>7669.9000000000005</v>
      </c>
      <c r="K82" s="20">
        <f>部ごと!I48</f>
        <v>4205</v>
      </c>
    </row>
    <row r="83" spans="1:11" s="21" customFormat="1" x14ac:dyDescent="0.15">
      <c r="A83" s="136"/>
      <c r="B83" s="100" t="s">
        <v>21</v>
      </c>
      <c r="C83" s="101"/>
      <c r="D83" s="16">
        <f>D82/D81</f>
        <v>1.5828470575126152</v>
      </c>
      <c r="E83" s="16">
        <f t="shared" ref="E83:K83" si="14">E82/E81</f>
        <v>2.7077258798402823</v>
      </c>
      <c r="F83" s="22" t="s">
        <v>36</v>
      </c>
      <c r="G83" s="16">
        <f t="shared" si="14"/>
        <v>0</v>
      </c>
      <c r="H83" s="22" t="s">
        <v>36</v>
      </c>
      <c r="I83" s="22" t="s">
        <v>36</v>
      </c>
      <c r="J83" s="16">
        <f t="shared" si="14"/>
        <v>1.0122073534457732</v>
      </c>
      <c r="K83" s="16">
        <f t="shared" si="14"/>
        <v>0.90197340197340192</v>
      </c>
    </row>
    <row r="84" spans="1:11" s="21" customFormat="1" x14ac:dyDescent="0.15">
      <c r="A84" s="142" t="s">
        <v>24</v>
      </c>
      <c r="B84" s="76" t="s">
        <v>79</v>
      </c>
      <c r="C84" s="111" t="s">
        <v>45</v>
      </c>
      <c r="D84" s="49">
        <f>部ごと!B50</f>
        <v>17153032</v>
      </c>
      <c r="E84" s="19">
        <f>部ごと!C50</f>
        <v>20148.100000000002</v>
      </c>
      <c r="F84" s="19">
        <f>部ごと!D50</f>
        <v>327</v>
      </c>
      <c r="G84" s="19">
        <f>部ごと!E50</f>
        <v>40</v>
      </c>
      <c r="H84" s="19">
        <f>部ごと!F50</f>
        <v>0</v>
      </c>
      <c r="I84" s="19">
        <f>部ごと!G50</f>
        <v>4</v>
      </c>
      <c r="J84" s="19">
        <f>部ごと!H50</f>
        <v>3.7</v>
      </c>
      <c r="K84" s="19">
        <f>部ごと!I50</f>
        <v>680</v>
      </c>
    </row>
    <row r="85" spans="1:11" s="21" customFormat="1" x14ac:dyDescent="0.15">
      <c r="A85" s="142"/>
      <c r="B85" s="75" t="s">
        <v>84</v>
      </c>
      <c r="C85" s="111"/>
      <c r="D85" s="20">
        <f>部ごと!B51</f>
        <v>16411013</v>
      </c>
      <c r="E85" s="20">
        <f>部ごと!C51</f>
        <v>17395.5</v>
      </c>
      <c r="F85" s="20">
        <f>部ごと!D51</f>
        <v>2389.9999999999995</v>
      </c>
      <c r="G85" s="20">
        <f>部ごと!E51</f>
        <v>0</v>
      </c>
      <c r="H85" s="20">
        <f>部ごと!F51</f>
        <v>200</v>
      </c>
      <c r="I85" s="20">
        <f>部ごと!G51</f>
        <v>0</v>
      </c>
      <c r="J85" s="20">
        <f>部ごと!H51</f>
        <v>5.6</v>
      </c>
      <c r="K85" s="20">
        <f>部ごと!I51</f>
        <v>724</v>
      </c>
    </row>
    <row r="86" spans="1:11" s="21" customFormat="1" x14ac:dyDescent="0.15">
      <c r="A86" s="143"/>
      <c r="B86" s="100" t="s">
        <v>21</v>
      </c>
      <c r="C86" s="101"/>
      <c r="D86" s="16">
        <f>D85/D84</f>
        <v>0.95674123385300047</v>
      </c>
      <c r="E86" s="16">
        <f t="shared" ref="E86:K86" si="15">E85/E84</f>
        <v>0.863381658816464</v>
      </c>
      <c r="F86" s="16">
        <f t="shared" si="15"/>
        <v>7.3088685015290507</v>
      </c>
      <c r="G86" s="16">
        <f t="shared" si="15"/>
        <v>0</v>
      </c>
      <c r="H86" s="22" t="s">
        <v>36</v>
      </c>
      <c r="I86" s="16">
        <f t="shared" si="15"/>
        <v>0</v>
      </c>
      <c r="J86" s="16">
        <f t="shared" si="15"/>
        <v>1.5135135135135134</v>
      </c>
      <c r="K86" s="16">
        <f t="shared" si="15"/>
        <v>1.0647058823529412</v>
      </c>
    </row>
    <row r="87" spans="1:11" s="21" customFormat="1" x14ac:dyDescent="0.15">
      <c r="A87" s="133" t="s">
        <v>25</v>
      </c>
      <c r="B87" s="76" t="s">
        <v>79</v>
      </c>
      <c r="C87" s="111" t="s">
        <v>9</v>
      </c>
      <c r="D87" s="19">
        <f>部ごと!B53+部ごと!B56</f>
        <v>4661677.6399999997</v>
      </c>
      <c r="E87" s="19">
        <f>部ごと!C53+部ごと!C56</f>
        <v>11751.45</v>
      </c>
      <c r="F87" s="19">
        <f>部ごと!D53+部ごと!D56</f>
        <v>6768.630000000001</v>
      </c>
      <c r="G87" s="19">
        <f>部ごと!E53+部ごと!E56</f>
        <v>988</v>
      </c>
      <c r="H87" s="19">
        <f>部ごと!F53+部ごと!F56</f>
        <v>20050</v>
      </c>
      <c r="I87" s="19">
        <f>部ごと!G53+部ごと!G56</f>
        <v>210969.1</v>
      </c>
      <c r="J87" s="19">
        <f>部ごと!H53+部ごと!H56</f>
        <v>12789.500000000002</v>
      </c>
      <c r="K87" s="19">
        <f>部ごと!I53+部ごと!I56</f>
        <v>81902</v>
      </c>
    </row>
    <row r="88" spans="1:11" s="21" customFormat="1" x14ac:dyDescent="0.15">
      <c r="A88" s="134"/>
      <c r="B88" s="75" t="s">
        <v>84</v>
      </c>
      <c r="C88" s="111"/>
      <c r="D88" s="20">
        <f>部ごと!B54+部ごと!B57</f>
        <v>4608019.9400000004</v>
      </c>
      <c r="E88" s="20">
        <f>部ごと!C54+部ごと!C57</f>
        <v>10045.109999999997</v>
      </c>
      <c r="F88" s="20">
        <f>部ごと!D54+部ごと!D57</f>
        <v>6337.52</v>
      </c>
      <c r="G88" s="20">
        <f>部ごと!E54+部ごと!E57</f>
        <v>844</v>
      </c>
      <c r="H88" s="20">
        <f>部ごと!F54+部ごと!F57</f>
        <v>0</v>
      </c>
      <c r="I88" s="20">
        <f>部ごと!G54+部ごと!G57</f>
        <v>189707.30000000002</v>
      </c>
      <c r="J88" s="20">
        <f>部ごと!H54+部ごと!H57</f>
        <v>11993.5</v>
      </c>
      <c r="K88" s="20">
        <f>部ごと!I54+部ごと!I57</f>
        <v>86331.3</v>
      </c>
    </row>
    <row r="89" spans="1:11" s="21" customFormat="1" x14ac:dyDescent="0.15">
      <c r="A89" s="135"/>
      <c r="B89" s="100" t="s">
        <v>21</v>
      </c>
      <c r="C89" s="101"/>
      <c r="D89" s="16">
        <f>D88/D87</f>
        <v>0.98848961594006757</v>
      </c>
      <c r="E89" s="16">
        <f t="shared" ref="E89:K89" si="16">E88/E87</f>
        <v>0.85479749307532227</v>
      </c>
      <c r="F89" s="16">
        <f t="shared" si="16"/>
        <v>0.93630764275784018</v>
      </c>
      <c r="G89" s="16">
        <f t="shared" si="16"/>
        <v>0.85425101214574894</v>
      </c>
      <c r="H89" s="16">
        <f t="shared" si="16"/>
        <v>0</v>
      </c>
      <c r="I89" s="16">
        <f t="shared" si="16"/>
        <v>0.89921841634628019</v>
      </c>
      <c r="J89" s="16">
        <f t="shared" si="16"/>
        <v>0.93776144493529834</v>
      </c>
      <c r="K89" s="16">
        <f t="shared" si="16"/>
        <v>1.0540804864350077</v>
      </c>
    </row>
    <row r="90" spans="1:11" x14ac:dyDescent="0.15">
      <c r="D90" s="21"/>
      <c r="E90" s="21"/>
      <c r="F90" s="23"/>
      <c r="G90" s="102"/>
      <c r="H90" s="102"/>
      <c r="I90" s="102"/>
      <c r="J90" s="102"/>
      <c r="K90" s="102"/>
    </row>
    <row r="91" spans="1:11" x14ac:dyDescent="0.15">
      <c r="D91" s="21"/>
      <c r="G91" s="21"/>
    </row>
    <row r="132" spans="3:16" x14ac:dyDescent="0.15">
      <c r="M132" s="1" t="s">
        <v>77</v>
      </c>
      <c r="N132" s="14"/>
      <c r="O132" s="14"/>
    </row>
    <row r="133" spans="3:16" ht="20.100000000000001" customHeight="1" x14ac:dyDescent="0.15">
      <c r="F133" s="1" t="s">
        <v>92</v>
      </c>
      <c r="M133" s="64" t="s">
        <v>0</v>
      </c>
      <c r="N133" s="65"/>
      <c r="O133" s="66"/>
      <c r="P133" s="67"/>
    </row>
    <row r="134" spans="3:16" ht="20.100000000000001" customHeight="1" x14ac:dyDescent="0.15">
      <c r="E134" s="68"/>
      <c r="F134" s="104" t="s">
        <v>93</v>
      </c>
      <c r="G134" s="104"/>
      <c r="H134" s="87" t="s">
        <v>94</v>
      </c>
      <c r="I134" s="87" t="s">
        <v>95</v>
      </c>
      <c r="J134" s="104" t="s">
        <v>96</v>
      </c>
      <c r="K134" s="104"/>
      <c r="L134"/>
      <c r="M134" s="64" t="s">
        <v>75</v>
      </c>
      <c r="N134" s="65"/>
      <c r="O134" s="66"/>
      <c r="P134" s="67"/>
    </row>
    <row r="135" spans="3:16" ht="20.100000000000001" customHeight="1" x14ac:dyDescent="0.15">
      <c r="E135" s="68"/>
      <c r="F135" s="105" t="s">
        <v>87</v>
      </c>
      <c r="G135" s="105"/>
      <c r="H135" s="88">
        <v>52777.78</v>
      </c>
      <c r="I135" s="89">
        <v>4.0499999999999998E-4</v>
      </c>
      <c r="J135" s="105">
        <f>H135*I135*1000</f>
        <v>21375.000899999999</v>
      </c>
      <c r="K135" s="105"/>
      <c r="L135"/>
      <c r="M135" s="64" t="s">
        <v>2</v>
      </c>
      <c r="N135" s="65"/>
      <c r="O135" s="66"/>
      <c r="P135" s="67"/>
    </row>
    <row r="136" spans="3:16" ht="20.100000000000001" customHeight="1" x14ac:dyDescent="0.15">
      <c r="E136" s="68"/>
      <c r="F136" s="105" t="s">
        <v>88</v>
      </c>
      <c r="G136" s="105"/>
      <c r="H136" s="88">
        <v>43610</v>
      </c>
      <c r="I136" s="90">
        <v>3.5399999999999999E-4</v>
      </c>
      <c r="J136" s="105">
        <f t="shared" ref="J136:J139" si="17">H136*I136*1000</f>
        <v>15437.939999999999</v>
      </c>
      <c r="K136" s="105"/>
      <c r="L136"/>
      <c r="M136" s="64" t="s">
        <v>3</v>
      </c>
      <c r="N136" s="65"/>
      <c r="O136" s="66"/>
      <c r="P136" s="67"/>
    </row>
    <row r="137" spans="3:16" ht="20.100000000000001" customHeight="1" x14ac:dyDescent="0.15">
      <c r="E137" s="68"/>
      <c r="F137" s="105" t="s">
        <v>89</v>
      </c>
      <c r="G137" s="105"/>
      <c r="H137" s="88">
        <v>306310</v>
      </c>
      <c r="I137" s="90">
        <v>1.5100000000000001E-4</v>
      </c>
      <c r="J137" s="105">
        <f t="shared" si="17"/>
        <v>46252.810000000005</v>
      </c>
      <c r="K137" s="105"/>
      <c r="L137"/>
      <c r="M137" s="64" t="s">
        <v>4</v>
      </c>
      <c r="N137" s="65"/>
      <c r="O137" s="66"/>
      <c r="P137" s="67"/>
    </row>
    <row r="138" spans="3:16" ht="20.100000000000001" customHeight="1" x14ac:dyDescent="0.15">
      <c r="E138" s="68"/>
      <c r="F138" s="105" t="s">
        <v>90</v>
      </c>
      <c r="G138" s="105"/>
      <c r="H138" s="88">
        <v>23703166.84</v>
      </c>
      <c r="I138" s="89">
        <v>4.3300000000000001E-4</v>
      </c>
      <c r="J138" s="105">
        <f t="shared" si="17"/>
        <v>10263471.24172</v>
      </c>
      <c r="K138" s="105"/>
      <c r="L138"/>
      <c r="M138" s="64" t="s">
        <v>5</v>
      </c>
      <c r="N138" s="65"/>
      <c r="O138" s="66"/>
      <c r="P138" s="67"/>
    </row>
    <row r="139" spans="3:16" ht="20.100000000000001" customHeight="1" x14ac:dyDescent="0.15">
      <c r="E139" s="68"/>
      <c r="F139" s="105" t="s">
        <v>91</v>
      </c>
      <c r="G139" s="105"/>
      <c r="H139" s="88">
        <v>7214747.3899999997</v>
      </c>
      <c r="I139" s="89">
        <v>0</v>
      </c>
      <c r="J139" s="105">
        <f t="shared" si="17"/>
        <v>0</v>
      </c>
      <c r="K139" s="105"/>
      <c r="L139" s="86"/>
      <c r="M139" s="64" t="s">
        <v>76</v>
      </c>
      <c r="N139" s="65"/>
      <c r="O139" s="66"/>
      <c r="P139" s="67"/>
    </row>
    <row r="140" spans="3:16" ht="20.100000000000001" customHeight="1" x14ac:dyDescent="0.15">
      <c r="E140" s="68"/>
      <c r="F140" s="86"/>
      <c r="G140" s="92" t="s">
        <v>97</v>
      </c>
      <c r="H140" s="91">
        <f>SUM(H135:H139)</f>
        <v>31320612.010000002</v>
      </c>
      <c r="I140" s="86"/>
      <c r="J140" s="93">
        <f>SUM(J135:K139)</f>
        <v>10346536.992620001</v>
      </c>
      <c r="K140" s="93"/>
      <c r="L140" s="86"/>
      <c r="M140" s="64" t="s">
        <v>19</v>
      </c>
      <c r="N140" s="65"/>
      <c r="O140" s="66" t="s">
        <v>78</v>
      </c>
      <c r="P140" s="67"/>
    </row>
    <row r="141" spans="3:16" ht="20.100000000000001" customHeight="1" x14ac:dyDescent="0.15">
      <c r="E141" s="68"/>
      <c r="F141" s="86"/>
      <c r="G141" s="86"/>
      <c r="H141" s="86"/>
      <c r="I141" s="86"/>
      <c r="K141" s="86"/>
      <c r="L141" s="86"/>
      <c r="M141" s="86"/>
    </row>
    <row r="142" spans="3:16" x14ac:dyDescent="0.15">
      <c r="C142" s="63"/>
      <c r="F142" s="86"/>
      <c r="G142" s="86"/>
      <c r="H142" s="86"/>
      <c r="I142" s="86"/>
      <c r="K142" s="86"/>
      <c r="L142" s="86"/>
    </row>
  </sheetData>
  <mergeCells count="144">
    <mergeCell ref="K51:K52"/>
    <mergeCell ref="B24:C24"/>
    <mergeCell ref="B17:C17"/>
    <mergeCell ref="B18:C18"/>
    <mergeCell ref="B52:C52"/>
    <mergeCell ref="A47:A48"/>
    <mergeCell ref="B47:C47"/>
    <mergeCell ref="K47:K48"/>
    <mergeCell ref="C87:C88"/>
    <mergeCell ref="K17:K18"/>
    <mergeCell ref="B80:C80"/>
    <mergeCell ref="C81:C82"/>
    <mergeCell ref="B83:C83"/>
    <mergeCell ref="C57:C58"/>
    <mergeCell ref="K21:K22"/>
    <mergeCell ref="B22:C22"/>
    <mergeCell ref="K25:K26"/>
    <mergeCell ref="B48:C48"/>
    <mergeCell ref="A84:A86"/>
    <mergeCell ref="C63:C64"/>
    <mergeCell ref="C75:C76"/>
    <mergeCell ref="C69:C70"/>
    <mergeCell ref="B71:C71"/>
    <mergeCell ref="B77:C77"/>
    <mergeCell ref="B68:C68"/>
    <mergeCell ref="B74:C74"/>
    <mergeCell ref="A87:A89"/>
    <mergeCell ref="A51:A52"/>
    <mergeCell ref="B51:C51"/>
    <mergeCell ref="B89:C89"/>
    <mergeCell ref="A57:A83"/>
    <mergeCell ref="B59:C59"/>
    <mergeCell ref="C60:C61"/>
    <mergeCell ref="B62:C62"/>
    <mergeCell ref="C78:C79"/>
    <mergeCell ref="C72:C73"/>
    <mergeCell ref="A37:A38"/>
    <mergeCell ref="B37:C37"/>
    <mergeCell ref="K37:K38"/>
    <mergeCell ref="B38:C38"/>
    <mergeCell ref="A43:A44"/>
    <mergeCell ref="B43:C43"/>
    <mergeCell ref="K43:K44"/>
    <mergeCell ref="B44:C44"/>
    <mergeCell ref="A49:A50"/>
    <mergeCell ref="B49:C49"/>
    <mergeCell ref="K49:K50"/>
    <mergeCell ref="B50:C50"/>
    <mergeCell ref="A39:A40"/>
    <mergeCell ref="B39:C39"/>
    <mergeCell ref="K39:K40"/>
    <mergeCell ref="B40:C40"/>
    <mergeCell ref="A41:A42"/>
    <mergeCell ref="B41:C41"/>
    <mergeCell ref="A45:A46"/>
    <mergeCell ref="A35:A36"/>
    <mergeCell ref="B35:C35"/>
    <mergeCell ref="K35:K36"/>
    <mergeCell ref="B36:C36"/>
    <mergeCell ref="A27:A28"/>
    <mergeCell ref="B27:C27"/>
    <mergeCell ref="A33:A34"/>
    <mergeCell ref="B33:C33"/>
    <mergeCell ref="K33:K34"/>
    <mergeCell ref="B34:C34"/>
    <mergeCell ref="A25:A26"/>
    <mergeCell ref="B21:C21"/>
    <mergeCell ref="B25:C25"/>
    <mergeCell ref="B26:C26"/>
    <mergeCell ref="A23:A24"/>
    <mergeCell ref="B23:C23"/>
    <mergeCell ref="K23:K24"/>
    <mergeCell ref="A21:A22"/>
    <mergeCell ref="A31:A32"/>
    <mergeCell ref="B31:C31"/>
    <mergeCell ref="K31:K32"/>
    <mergeCell ref="B32:C32"/>
    <mergeCell ref="K27:K28"/>
    <mergeCell ref="B28:C28"/>
    <mergeCell ref="A29:A30"/>
    <mergeCell ref="B29:C29"/>
    <mergeCell ref="K29:K30"/>
    <mergeCell ref="B6:C6"/>
    <mergeCell ref="B11:C11"/>
    <mergeCell ref="B12:C12"/>
    <mergeCell ref="A5:A6"/>
    <mergeCell ref="K7:K8"/>
    <mergeCell ref="A13:A14"/>
    <mergeCell ref="A15:A16"/>
    <mergeCell ref="B13:C13"/>
    <mergeCell ref="K13:K14"/>
    <mergeCell ref="K5:K6"/>
    <mergeCell ref="A9:A10"/>
    <mergeCell ref="B8:C8"/>
    <mergeCell ref="A7:A8"/>
    <mergeCell ref="B7:C7"/>
    <mergeCell ref="F139:G139"/>
    <mergeCell ref="J134:K134"/>
    <mergeCell ref="J135:K135"/>
    <mergeCell ref="J136:K136"/>
    <mergeCell ref="J137:K137"/>
    <mergeCell ref="J138:K138"/>
    <mergeCell ref="J139:K139"/>
    <mergeCell ref="K3:K4"/>
    <mergeCell ref="A3:C4"/>
    <mergeCell ref="D3:D4"/>
    <mergeCell ref="E3:E4"/>
    <mergeCell ref="F3:F4"/>
    <mergeCell ref="G3:G4"/>
    <mergeCell ref="H3:H4"/>
    <mergeCell ref="I3:I4"/>
    <mergeCell ref="J3:J4"/>
    <mergeCell ref="A17:A18"/>
    <mergeCell ref="B15:C15"/>
    <mergeCell ref="A19:A20"/>
    <mergeCell ref="B19:C19"/>
    <mergeCell ref="K19:K20"/>
    <mergeCell ref="B20:C20"/>
    <mergeCell ref="B9:C9"/>
    <mergeCell ref="A11:A12"/>
    <mergeCell ref="J140:K140"/>
    <mergeCell ref="B5:C5"/>
    <mergeCell ref="B45:C45"/>
    <mergeCell ref="K45:K46"/>
    <mergeCell ref="B46:C46"/>
    <mergeCell ref="B30:C30"/>
    <mergeCell ref="G90:K90"/>
    <mergeCell ref="B14:C14"/>
    <mergeCell ref="F134:G134"/>
    <mergeCell ref="F135:G135"/>
    <mergeCell ref="F136:G136"/>
    <mergeCell ref="F137:G137"/>
    <mergeCell ref="F138:G138"/>
    <mergeCell ref="K41:K42"/>
    <mergeCell ref="B42:C42"/>
    <mergeCell ref="K9:K10"/>
    <mergeCell ref="B10:C10"/>
    <mergeCell ref="K15:K16"/>
    <mergeCell ref="B16:C16"/>
    <mergeCell ref="K11:K12"/>
    <mergeCell ref="B65:C65"/>
    <mergeCell ref="C66:C67"/>
    <mergeCell ref="B86:C86"/>
    <mergeCell ref="C84:C85"/>
  </mergeCells>
  <phoneticPr fontId="1"/>
  <pageMargins left="0.74803149606299213" right="0.35433070866141736" top="0.98425196850393704" bottom="0.78740157480314965" header="0.51181102362204722" footer="0.51181102362204722"/>
  <pageSetup paperSize="8" fitToHeight="0" orientation="landscape" r:id="rId1"/>
  <headerFooter alignWithMargins="0"/>
  <rowBreaks count="2" manualBreakCount="2">
    <brk id="54" max="11" man="1"/>
    <brk id="93" max="11" man="1"/>
  </rowBreaks>
  <colBreaks count="1" manualBreakCount="1">
    <brk id="10" max="14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3"/>
  <sheetViews>
    <sheetView view="pageBreakPreview" zoomScale="75" zoomScaleNormal="100" zoomScaleSheetLayoutView="75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B57" sqref="B57"/>
    </sheetView>
  </sheetViews>
  <sheetFormatPr defaultRowHeight="13.5" x14ac:dyDescent="0.15"/>
  <cols>
    <col min="1" max="1" width="23.375" bestFit="1" customWidth="1"/>
    <col min="2" max="8" width="20.5" customWidth="1"/>
    <col min="9" max="9" width="20.5" style="3" customWidth="1"/>
    <col min="10" max="10" width="20.5" customWidth="1"/>
    <col min="11" max="11" width="17.125" customWidth="1"/>
  </cols>
  <sheetData>
    <row r="1" spans="1:11" ht="27.75" customHeight="1" x14ac:dyDescent="0.15">
      <c r="A1" s="145" t="s">
        <v>41</v>
      </c>
      <c r="B1" s="145"/>
      <c r="C1" s="145"/>
      <c r="D1" s="145"/>
      <c r="E1" s="145"/>
      <c r="F1" s="145"/>
      <c r="G1" s="145"/>
      <c r="H1" s="145"/>
      <c r="I1" s="145"/>
      <c r="J1" s="27"/>
    </row>
    <row r="2" spans="1:11" ht="14.25" x14ac:dyDescent="0.15">
      <c r="A2" s="6"/>
      <c r="B2" s="6"/>
      <c r="C2" s="6"/>
      <c r="D2" s="6"/>
      <c r="E2" s="6"/>
      <c r="F2" s="6"/>
      <c r="G2" s="6"/>
      <c r="H2" s="6"/>
      <c r="J2" s="26" t="s">
        <v>85</v>
      </c>
    </row>
    <row r="3" spans="1:11" ht="14.25" x14ac:dyDescent="0.15">
      <c r="A3" s="6"/>
      <c r="B3" s="6"/>
      <c r="C3" s="6"/>
      <c r="D3" s="6"/>
      <c r="E3" s="6"/>
      <c r="F3" s="6"/>
      <c r="G3" s="6"/>
      <c r="H3" s="6"/>
      <c r="J3" s="26" t="s">
        <v>86</v>
      </c>
    </row>
    <row r="4" spans="1:11" s="25" customFormat="1" ht="17.25" customHeight="1" x14ac:dyDescent="0.15">
      <c r="A4" s="24"/>
      <c r="B4" s="13" t="s">
        <v>0</v>
      </c>
      <c r="C4" s="48" t="s">
        <v>26</v>
      </c>
      <c r="D4" s="48" t="s">
        <v>2</v>
      </c>
      <c r="E4" s="48" t="s">
        <v>3</v>
      </c>
      <c r="F4" s="48" t="s">
        <v>4</v>
      </c>
      <c r="G4" s="48" t="s">
        <v>5</v>
      </c>
      <c r="H4" s="48" t="s">
        <v>27</v>
      </c>
      <c r="I4" s="54" t="s">
        <v>19</v>
      </c>
      <c r="J4" s="48" t="s">
        <v>44</v>
      </c>
    </row>
    <row r="5" spans="1:11" s="3" customFormat="1" ht="17.25" customHeight="1" x14ac:dyDescent="0.15">
      <c r="A5" s="111" t="s">
        <v>33</v>
      </c>
      <c r="B5" s="8">
        <v>0</v>
      </c>
      <c r="C5" s="8">
        <v>889.18000000000006</v>
      </c>
      <c r="D5" s="8">
        <v>456</v>
      </c>
      <c r="E5" s="8">
        <v>0</v>
      </c>
      <c r="F5" s="8">
        <v>0</v>
      </c>
      <c r="G5" s="8">
        <v>0</v>
      </c>
      <c r="H5" s="8">
        <v>0</v>
      </c>
      <c r="I5" s="4">
        <v>0</v>
      </c>
      <c r="J5" s="9">
        <v>24500</v>
      </c>
    </row>
    <row r="6" spans="1:11" s="3" customFormat="1" ht="17.25" customHeight="1" x14ac:dyDescent="0.15">
      <c r="A6" s="111"/>
      <c r="B6" s="11">
        <v>0</v>
      </c>
      <c r="C6" s="11">
        <v>1207.5999999999999</v>
      </c>
      <c r="D6" s="11">
        <v>468.2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2">
        <v>0</v>
      </c>
      <c r="K6" s="74">
        <f>C6-C5</f>
        <v>318.41999999999985</v>
      </c>
    </row>
    <row r="7" spans="1:11" s="3" customFormat="1" ht="17.25" customHeight="1" x14ac:dyDescent="0.15">
      <c r="A7" s="7" t="s">
        <v>21</v>
      </c>
      <c r="B7" s="10" t="s">
        <v>47</v>
      </c>
      <c r="C7" s="10">
        <f t="shared" ref="C7:J7" si="0">C6/C5</f>
        <v>1.3581052205402728</v>
      </c>
      <c r="D7" s="10">
        <f t="shared" si="0"/>
        <v>1.0267543859649122</v>
      </c>
      <c r="E7" s="10" t="s">
        <v>36</v>
      </c>
      <c r="F7" s="10" t="s">
        <v>36</v>
      </c>
      <c r="G7" s="10" t="s">
        <v>36</v>
      </c>
      <c r="H7" s="10" t="s">
        <v>36</v>
      </c>
      <c r="I7" s="10" t="s">
        <v>36</v>
      </c>
      <c r="J7" s="10">
        <f t="shared" si="0"/>
        <v>0</v>
      </c>
    </row>
    <row r="8" spans="1:11" s="3" customFormat="1" ht="17.25" customHeight="1" x14ac:dyDescent="0.15">
      <c r="A8" s="148" t="s">
        <v>38</v>
      </c>
      <c r="B8" s="36">
        <v>1003800</v>
      </c>
      <c r="C8" s="4">
        <v>36630.519999999997</v>
      </c>
      <c r="D8" s="4">
        <v>38</v>
      </c>
      <c r="E8" s="4">
        <v>522</v>
      </c>
      <c r="F8" s="4">
        <v>0</v>
      </c>
      <c r="G8" s="4">
        <v>18903</v>
      </c>
      <c r="H8" s="4">
        <v>10</v>
      </c>
      <c r="I8" s="4">
        <v>3053</v>
      </c>
      <c r="J8" s="5">
        <v>5969500</v>
      </c>
    </row>
    <row r="9" spans="1:11" s="3" customFormat="1" ht="17.25" customHeight="1" x14ac:dyDescent="0.15">
      <c r="A9" s="149"/>
      <c r="B9" s="32">
        <v>985250</v>
      </c>
      <c r="C9" s="11">
        <v>36346.410000000003</v>
      </c>
      <c r="D9" s="11">
        <v>21.2</v>
      </c>
      <c r="E9" s="11">
        <v>372</v>
      </c>
      <c r="F9" s="11">
        <v>0</v>
      </c>
      <c r="G9" s="11">
        <v>32418</v>
      </c>
      <c r="H9" s="11">
        <v>8.4</v>
      </c>
      <c r="I9" s="11">
        <v>4056</v>
      </c>
      <c r="J9" s="12">
        <v>5483000</v>
      </c>
      <c r="K9" s="74">
        <f>C9-C8</f>
        <v>-284.10999999999331</v>
      </c>
    </row>
    <row r="10" spans="1:11" s="3" customFormat="1" ht="17.25" customHeight="1" x14ac:dyDescent="0.15">
      <c r="A10" s="33" t="s">
        <v>21</v>
      </c>
      <c r="B10" s="34">
        <f>B9/B8</f>
        <v>0.98152022315202236</v>
      </c>
      <c r="C10" s="10">
        <f>C9/C8</f>
        <v>0.99224389934950441</v>
      </c>
      <c r="D10" s="10">
        <f>D9/D8</f>
        <v>0.55789473684210522</v>
      </c>
      <c r="E10" s="10">
        <f t="shared" ref="E10:J10" si="1">E9/E8</f>
        <v>0.71264367816091956</v>
      </c>
      <c r="F10" s="10" t="s">
        <v>36</v>
      </c>
      <c r="G10" s="10">
        <f t="shared" si="1"/>
        <v>1.714965878431995</v>
      </c>
      <c r="H10" s="10">
        <f t="shared" si="1"/>
        <v>0.84000000000000008</v>
      </c>
      <c r="I10" s="55">
        <f t="shared" si="1"/>
        <v>1.3285293154274485</v>
      </c>
      <c r="J10" s="10">
        <f t="shared" si="1"/>
        <v>0.91850238713460086</v>
      </c>
    </row>
    <row r="11" spans="1:11" s="3" customFormat="1" ht="17.25" customHeight="1" x14ac:dyDescent="0.15">
      <c r="A11" s="110" t="s">
        <v>32</v>
      </c>
      <c r="B11" s="36">
        <v>2719700.5</v>
      </c>
      <c r="C11" s="36">
        <v>16695.669999999998</v>
      </c>
      <c r="D11" s="36">
        <v>15801.710000000001</v>
      </c>
      <c r="E11" s="36">
        <v>102939.3</v>
      </c>
      <c r="F11" s="36">
        <v>0</v>
      </c>
      <c r="G11" s="36">
        <v>11026</v>
      </c>
      <c r="H11" s="36">
        <v>937.1</v>
      </c>
      <c r="I11" s="36">
        <v>5701.7</v>
      </c>
      <c r="J11" s="58">
        <v>812200</v>
      </c>
    </row>
    <row r="12" spans="1:11" s="3" customFormat="1" ht="17.25" customHeight="1" x14ac:dyDescent="0.15">
      <c r="A12" s="110"/>
      <c r="B12" s="32">
        <v>2732860.8</v>
      </c>
      <c r="C12" s="32">
        <v>17380.400000000001</v>
      </c>
      <c r="D12" s="32">
        <v>16471.760000000002</v>
      </c>
      <c r="E12" s="32">
        <v>104531.5</v>
      </c>
      <c r="F12" s="32">
        <v>0</v>
      </c>
      <c r="G12" s="32">
        <v>13817.1</v>
      </c>
      <c r="H12" s="32">
        <v>956.4</v>
      </c>
      <c r="I12" s="32">
        <v>5647.4</v>
      </c>
      <c r="J12" s="40">
        <v>623000</v>
      </c>
      <c r="K12" s="74">
        <f>C12-C11</f>
        <v>684.7300000000032</v>
      </c>
    </row>
    <row r="13" spans="1:11" s="3" customFormat="1" ht="17.25" customHeight="1" x14ac:dyDescent="0.15">
      <c r="A13" s="33" t="s">
        <v>21</v>
      </c>
      <c r="B13" s="34">
        <f t="shared" ref="B13:J13" si="2">B12/B11</f>
        <v>1.0048388783985589</v>
      </c>
      <c r="C13" s="34">
        <f t="shared" si="2"/>
        <v>1.04101243016902</v>
      </c>
      <c r="D13" s="34">
        <f t="shared" si="2"/>
        <v>1.0424036385935447</v>
      </c>
      <c r="E13" s="34">
        <f t="shared" si="2"/>
        <v>1.0154673676623018</v>
      </c>
      <c r="F13" s="10" t="s">
        <v>36</v>
      </c>
      <c r="G13" s="34">
        <f t="shared" si="2"/>
        <v>1.2531380373662253</v>
      </c>
      <c r="H13" s="34">
        <f t="shared" si="2"/>
        <v>1.020595454060399</v>
      </c>
      <c r="I13" s="56">
        <f t="shared" si="2"/>
        <v>0.99047652454531099</v>
      </c>
      <c r="J13" s="34">
        <f t="shared" si="2"/>
        <v>0.76705245013543466</v>
      </c>
    </row>
    <row r="14" spans="1:11" s="3" customFormat="1" ht="17.25" customHeight="1" x14ac:dyDescent="0.15">
      <c r="A14" s="110" t="s">
        <v>28</v>
      </c>
      <c r="B14" s="36">
        <v>377969.54</v>
      </c>
      <c r="C14" s="4">
        <v>12963.310000000001</v>
      </c>
      <c r="D14" s="4">
        <v>0</v>
      </c>
      <c r="E14" s="4">
        <v>247.9</v>
      </c>
      <c r="F14" s="4">
        <v>0</v>
      </c>
      <c r="G14" s="4">
        <v>8696.1</v>
      </c>
      <c r="H14" s="4">
        <v>31189.800000000003</v>
      </c>
      <c r="I14" s="4">
        <v>12604</v>
      </c>
      <c r="J14" s="5">
        <v>738078</v>
      </c>
    </row>
    <row r="15" spans="1:11" s="3" customFormat="1" ht="17.25" customHeight="1" x14ac:dyDescent="0.15">
      <c r="A15" s="110"/>
      <c r="B15" s="32">
        <v>706800.6</v>
      </c>
      <c r="C15" s="11">
        <v>12796.57</v>
      </c>
      <c r="D15" s="11">
        <v>0</v>
      </c>
      <c r="E15" s="11">
        <v>31790</v>
      </c>
      <c r="F15" s="11">
        <v>0</v>
      </c>
      <c r="G15" s="11">
        <v>88406.2</v>
      </c>
      <c r="H15" s="11">
        <v>30557.900000000005</v>
      </c>
      <c r="I15" s="11">
        <v>41717</v>
      </c>
      <c r="J15" s="12">
        <v>602710</v>
      </c>
      <c r="K15" s="74">
        <f>C15-C14</f>
        <v>-166.7400000000016</v>
      </c>
    </row>
    <row r="16" spans="1:11" s="3" customFormat="1" ht="17.25" customHeight="1" x14ac:dyDescent="0.15">
      <c r="A16" s="33" t="s">
        <v>21</v>
      </c>
      <c r="B16" s="34">
        <f>B15/B14</f>
        <v>1.8699935449824872</v>
      </c>
      <c r="C16" s="10">
        <f>C15/C14</f>
        <v>0.98713754434631262</v>
      </c>
      <c r="D16" s="10" t="s">
        <v>36</v>
      </c>
      <c r="E16" s="10">
        <f t="shared" ref="E16:J16" si="3">E15/E14</f>
        <v>128.23719241629689</v>
      </c>
      <c r="F16" s="10" t="s">
        <v>36</v>
      </c>
      <c r="G16" s="10">
        <f t="shared" si="3"/>
        <v>10.166189441243775</v>
      </c>
      <c r="H16" s="10">
        <f t="shared" si="3"/>
        <v>0.97974017146631276</v>
      </c>
      <c r="I16" s="55">
        <f t="shared" si="3"/>
        <v>3.3098222786417009</v>
      </c>
      <c r="J16" s="10">
        <f t="shared" si="3"/>
        <v>0.81659391012873983</v>
      </c>
    </row>
    <row r="17" spans="1:11" s="3" customFormat="1" ht="17.25" customHeight="1" x14ac:dyDescent="0.15">
      <c r="A17" s="110" t="s">
        <v>34</v>
      </c>
      <c r="B17" s="36">
        <v>117024</v>
      </c>
      <c r="C17" s="4">
        <v>575.61</v>
      </c>
      <c r="D17" s="4">
        <v>0</v>
      </c>
      <c r="E17" s="4">
        <v>161</v>
      </c>
      <c r="F17" s="4">
        <v>0</v>
      </c>
      <c r="G17" s="4">
        <v>0</v>
      </c>
      <c r="H17" s="4">
        <v>60.8</v>
      </c>
      <c r="I17" s="4">
        <v>585</v>
      </c>
      <c r="J17" s="5">
        <v>119600</v>
      </c>
    </row>
    <row r="18" spans="1:11" s="3" customFormat="1" ht="17.25" customHeight="1" x14ac:dyDescent="0.15">
      <c r="A18" s="110"/>
      <c r="B18" s="32">
        <v>423787</v>
      </c>
      <c r="C18" s="11">
        <v>609.22</v>
      </c>
      <c r="D18" s="11">
        <v>0</v>
      </c>
      <c r="E18" s="11">
        <v>202</v>
      </c>
      <c r="F18" s="11">
        <v>0</v>
      </c>
      <c r="G18" s="11">
        <v>0</v>
      </c>
      <c r="H18" s="11">
        <v>5931.4999999999991</v>
      </c>
      <c r="I18" s="11">
        <v>3363</v>
      </c>
      <c r="J18" s="12">
        <v>0</v>
      </c>
      <c r="K18" s="74">
        <f>C18-C17</f>
        <v>33.610000000000014</v>
      </c>
    </row>
    <row r="19" spans="1:11" s="3" customFormat="1" ht="17.25" customHeight="1" x14ac:dyDescent="0.15">
      <c r="A19" s="33" t="s">
        <v>21</v>
      </c>
      <c r="B19" s="10">
        <f>B18/B17</f>
        <v>3.6213682663385289</v>
      </c>
      <c r="C19" s="10">
        <f>C18/C17</f>
        <v>1.0583902294956655</v>
      </c>
      <c r="D19" s="10" t="s">
        <v>36</v>
      </c>
      <c r="E19" s="10">
        <f t="shared" ref="E19" si="4">E18/E17</f>
        <v>1.2546583850931676</v>
      </c>
      <c r="F19" s="10" t="s">
        <v>37</v>
      </c>
      <c r="G19" s="10" t="s">
        <v>36</v>
      </c>
      <c r="H19" s="10">
        <f t="shared" ref="H19:I19" si="5">H18/H17</f>
        <v>97.557565789473671</v>
      </c>
      <c r="I19" s="10">
        <f t="shared" si="5"/>
        <v>5.7487179487179487</v>
      </c>
      <c r="J19" s="10">
        <f>J18/J17</f>
        <v>0</v>
      </c>
    </row>
    <row r="20" spans="1:11" s="3" customFormat="1" ht="17.25" customHeight="1" x14ac:dyDescent="0.15">
      <c r="A20" s="110" t="s">
        <v>35</v>
      </c>
      <c r="B20" s="36">
        <v>131544</v>
      </c>
      <c r="C20" s="4">
        <v>1743.72</v>
      </c>
      <c r="D20" s="4">
        <v>3165.8</v>
      </c>
      <c r="E20" s="4">
        <v>0</v>
      </c>
      <c r="F20" s="4">
        <v>0</v>
      </c>
      <c r="G20" s="4">
        <v>0</v>
      </c>
      <c r="H20" s="4">
        <v>0</v>
      </c>
      <c r="I20" s="4">
        <v>3405</v>
      </c>
      <c r="J20" s="5">
        <v>0</v>
      </c>
    </row>
    <row r="21" spans="1:11" s="3" customFormat="1" ht="17.25" customHeight="1" x14ac:dyDescent="0.15">
      <c r="A21" s="110"/>
      <c r="B21" s="32">
        <v>125057</v>
      </c>
      <c r="C21" s="11">
        <v>1601.59</v>
      </c>
      <c r="D21" s="11">
        <v>3235.7</v>
      </c>
      <c r="E21" s="11">
        <v>0</v>
      </c>
      <c r="F21" s="11">
        <v>500</v>
      </c>
      <c r="G21" s="11">
        <v>0</v>
      </c>
      <c r="H21" s="11">
        <v>0</v>
      </c>
      <c r="I21" s="11">
        <v>3495</v>
      </c>
      <c r="J21" s="11">
        <v>7500</v>
      </c>
      <c r="K21" s="74">
        <f>C21-C20</f>
        <v>-142.13000000000011</v>
      </c>
    </row>
    <row r="22" spans="1:11" s="3" customFormat="1" ht="17.25" customHeight="1" x14ac:dyDescent="0.15">
      <c r="A22" s="35" t="s">
        <v>21</v>
      </c>
      <c r="B22" s="34">
        <f>B21/B20</f>
        <v>0.95068570212248371</v>
      </c>
      <c r="C22" s="10">
        <f>C21/C20</f>
        <v>0.91849035395591028</v>
      </c>
      <c r="D22" s="10">
        <f>D21/D20</f>
        <v>1.0220797270832016</v>
      </c>
      <c r="E22" s="10" t="s">
        <v>36</v>
      </c>
      <c r="F22" s="10" t="s">
        <v>36</v>
      </c>
      <c r="G22" s="10" t="s">
        <v>36</v>
      </c>
      <c r="H22" s="10" t="s">
        <v>36</v>
      </c>
      <c r="I22" s="55">
        <f>I21/I20</f>
        <v>1.026431718061674</v>
      </c>
      <c r="J22" s="10" t="s">
        <v>47</v>
      </c>
    </row>
    <row r="23" spans="1:11" s="3" customFormat="1" ht="17.25" customHeight="1" x14ac:dyDescent="0.15">
      <c r="A23" s="110" t="s">
        <v>31</v>
      </c>
      <c r="B23" s="36">
        <v>3291153</v>
      </c>
      <c r="C23" s="4">
        <v>2792.15</v>
      </c>
      <c r="D23" s="4">
        <v>597</v>
      </c>
      <c r="E23" s="4">
        <v>342040</v>
      </c>
      <c r="F23" s="4">
        <v>0</v>
      </c>
      <c r="G23" s="4">
        <v>49039</v>
      </c>
      <c r="H23" s="4">
        <v>0</v>
      </c>
      <c r="I23" s="4">
        <v>37197</v>
      </c>
      <c r="J23" s="5">
        <v>2163000</v>
      </c>
    </row>
    <row r="24" spans="1:11" s="3" customFormat="1" ht="17.25" customHeight="1" x14ac:dyDescent="0.15">
      <c r="A24" s="110"/>
      <c r="B24" s="32">
        <v>3241119</v>
      </c>
      <c r="C24" s="11">
        <v>3290.8999999999996</v>
      </c>
      <c r="D24" s="11">
        <v>180</v>
      </c>
      <c r="E24" s="11">
        <v>360000</v>
      </c>
      <c r="F24" s="11">
        <v>0</v>
      </c>
      <c r="G24" s="11">
        <v>49957</v>
      </c>
      <c r="H24" s="11">
        <v>0</v>
      </c>
      <c r="I24" s="11">
        <v>36941</v>
      </c>
      <c r="J24" s="12">
        <v>1971500</v>
      </c>
      <c r="K24" s="74">
        <f>C24-C23</f>
        <v>498.74999999999955</v>
      </c>
    </row>
    <row r="25" spans="1:11" s="3" customFormat="1" ht="17.25" customHeight="1" x14ac:dyDescent="0.15">
      <c r="A25" s="35" t="s">
        <v>21</v>
      </c>
      <c r="B25" s="34">
        <f>B24/B23</f>
        <v>0.98479742509691892</v>
      </c>
      <c r="C25" s="10">
        <f>C24/C23</f>
        <v>1.1786257901617032</v>
      </c>
      <c r="D25" s="10">
        <f>D24/D23</f>
        <v>0.30150753768844218</v>
      </c>
      <c r="E25" s="10">
        <f>E24/E23</f>
        <v>1.0525084785405217</v>
      </c>
      <c r="F25" s="10" t="s">
        <v>37</v>
      </c>
      <c r="G25" s="10">
        <f>G24/G23</f>
        <v>1.0187197944493158</v>
      </c>
      <c r="H25" s="10" t="s">
        <v>36</v>
      </c>
      <c r="I25" s="55">
        <f>I24/I23</f>
        <v>0.99311772454767855</v>
      </c>
      <c r="J25" s="10">
        <f>J24/J23</f>
        <v>0.91146555709662502</v>
      </c>
    </row>
    <row r="26" spans="1:11" s="3" customFormat="1" ht="17.25" customHeight="1" x14ac:dyDescent="0.15">
      <c r="A26" s="110" t="s">
        <v>30</v>
      </c>
      <c r="B26" s="36">
        <v>704375</v>
      </c>
      <c r="C26" s="4">
        <v>46937.090000000004</v>
      </c>
      <c r="D26" s="4">
        <v>10658.71</v>
      </c>
      <c r="E26" s="4">
        <v>376</v>
      </c>
      <c r="F26" s="4">
        <v>0</v>
      </c>
      <c r="G26" s="4">
        <v>0</v>
      </c>
      <c r="H26" s="4">
        <v>1634.2999999999997</v>
      </c>
      <c r="I26" s="4">
        <v>5336</v>
      </c>
      <c r="J26" s="5">
        <v>202500</v>
      </c>
    </row>
    <row r="27" spans="1:11" s="3" customFormat="1" ht="17.25" customHeight="1" x14ac:dyDescent="0.15">
      <c r="A27" s="110"/>
      <c r="B27" s="32">
        <v>536637</v>
      </c>
      <c r="C27" s="11">
        <v>45027.12</v>
      </c>
      <c r="D27" s="11">
        <v>12185.78</v>
      </c>
      <c r="E27" s="11">
        <v>94</v>
      </c>
      <c r="F27" s="11">
        <v>0</v>
      </c>
      <c r="G27" s="11">
        <v>0</v>
      </c>
      <c r="H27" s="11">
        <v>1591.8</v>
      </c>
      <c r="I27" s="11">
        <v>4688</v>
      </c>
      <c r="J27" s="12">
        <v>181500</v>
      </c>
      <c r="K27" s="74">
        <f>C27-C26</f>
        <v>-1909.9700000000012</v>
      </c>
    </row>
    <row r="28" spans="1:11" s="3" customFormat="1" ht="17.25" customHeight="1" x14ac:dyDescent="0.15">
      <c r="A28" s="35" t="s">
        <v>21</v>
      </c>
      <c r="B28" s="34">
        <f>B27/B26</f>
        <v>0.76186264418811001</v>
      </c>
      <c r="C28" s="10">
        <f>C27/C26</f>
        <v>0.95930787358142566</v>
      </c>
      <c r="D28" s="10">
        <f>D27/D26</f>
        <v>1.1432696827289608</v>
      </c>
      <c r="E28" s="10">
        <f>E27/E26</f>
        <v>0.25</v>
      </c>
      <c r="F28" s="10" t="s">
        <v>37</v>
      </c>
      <c r="G28" s="10" t="s">
        <v>47</v>
      </c>
      <c r="H28" s="55">
        <f>H27/H26</f>
        <v>0.97399498256134143</v>
      </c>
      <c r="I28" s="55">
        <f>I27/I26</f>
        <v>0.8785607196401799</v>
      </c>
      <c r="J28" s="10">
        <f>J27/J26</f>
        <v>0.89629629629629626</v>
      </c>
    </row>
    <row r="29" spans="1:11" s="3" customFormat="1" ht="17.25" customHeight="1" x14ac:dyDescent="0.15">
      <c r="A29" s="110" t="s">
        <v>80</v>
      </c>
      <c r="B29" s="85">
        <v>307239</v>
      </c>
      <c r="C29" s="85">
        <v>2913.45</v>
      </c>
      <c r="D29" s="85">
        <v>0</v>
      </c>
      <c r="E29" s="85">
        <v>1546</v>
      </c>
      <c r="F29" s="85">
        <v>0</v>
      </c>
      <c r="G29" s="85">
        <v>9039</v>
      </c>
      <c r="H29" s="85">
        <v>56.1</v>
      </c>
      <c r="I29" s="85">
        <v>1681</v>
      </c>
      <c r="J29" s="85">
        <v>296000</v>
      </c>
    </row>
    <row r="30" spans="1:11" s="3" customFormat="1" ht="17.25" customHeight="1" x14ac:dyDescent="0.15">
      <c r="A30" s="110"/>
      <c r="B30" s="32">
        <v>321327.59999999998</v>
      </c>
      <c r="C30" s="11">
        <v>2540.9100000000003</v>
      </c>
      <c r="D30" s="84">
        <v>0</v>
      </c>
      <c r="E30" s="11">
        <v>1273</v>
      </c>
      <c r="F30" s="11">
        <v>0</v>
      </c>
      <c r="G30" s="11">
        <v>976</v>
      </c>
      <c r="H30" s="11">
        <v>58.813999999999993</v>
      </c>
      <c r="I30" s="11">
        <v>1634.1</v>
      </c>
      <c r="J30" s="12">
        <v>322000</v>
      </c>
      <c r="K30" s="73">
        <f>C30</f>
        <v>2540.9100000000003</v>
      </c>
    </row>
    <row r="31" spans="1:11" s="3" customFormat="1" ht="17.25" customHeight="1" x14ac:dyDescent="0.15">
      <c r="A31" s="35" t="s">
        <v>21</v>
      </c>
      <c r="B31" s="10">
        <f>B30/B29</f>
        <v>1.0458555066251354</v>
      </c>
      <c r="C31" s="10">
        <f t="shared" ref="C31:I31" si="6">C30/C29</f>
        <v>0.87213097873654966</v>
      </c>
      <c r="D31" s="10" t="s">
        <v>37</v>
      </c>
      <c r="E31" s="10">
        <f t="shared" si="6"/>
        <v>0.82341526520051744</v>
      </c>
      <c r="F31" s="10" t="s">
        <v>37</v>
      </c>
      <c r="G31" s="10">
        <f t="shared" si="6"/>
        <v>0.10797654607810599</v>
      </c>
      <c r="H31" s="10">
        <f t="shared" si="6"/>
        <v>1.0483778966131905</v>
      </c>
      <c r="I31" s="10">
        <f t="shared" si="6"/>
        <v>0.9720999405116002</v>
      </c>
      <c r="J31" s="10">
        <f>J30/J29</f>
        <v>1.0878378378378379</v>
      </c>
    </row>
    <row r="32" spans="1:11" s="3" customFormat="1" ht="17.25" customHeight="1" x14ac:dyDescent="0.15">
      <c r="A32" s="110" t="s">
        <v>81</v>
      </c>
      <c r="B32" s="79">
        <v>31702</v>
      </c>
      <c r="C32" s="80">
        <v>122</v>
      </c>
      <c r="D32" s="80">
        <v>0</v>
      </c>
      <c r="E32" s="80">
        <v>40</v>
      </c>
      <c r="F32" s="80">
        <v>0</v>
      </c>
      <c r="G32" s="80">
        <v>0</v>
      </c>
      <c r="H32" s="80">
        <v>11</v>
      </c>
      <c r="I32" s="80">
        <v>116</v>
      </c>
      <c r="J32" s="81">
        <v>1000</v>
      </c>
    </row>
    <row r="33" spans="1:11" s="3" customFormat="1" ht="17.25" customHeight="1" x14ac:dyDescent="0.15">
      <c r="A33" s="110"/>
      <c r="B33" s="32">
        <v>0</v>
      </c>
      <c r="C33" s="11">
        <v>516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2">
        <v>0</v>
      </c>
      <c r="K33" s="73">
        <f>C33</f>
        <v>516</v>
      </c>
    </row>
    <row r="34" spans="1:11" s="3" customFormat="1" ht="17.25" customHeight="1" x14ac:dyDescent="0.15">
      <c r="A34" s="35" t="s">
        <v>21</v>
      </c>
      <c r="B34" s="10">
        <f t="shared" ref="B34:C34" si="7">B33/B32</f>
        <v>0</v>
      </c>
      <c r="C34" s="10">
        <f t="shared" si="7"/>
        <v>4.2295081967213113</v>
      </c>
      <c r="D34" s="71" t="s">
        <v>47</v>
      </c>
      <c r="E34" s="10">
        <f>E33/E32</f>
        <v>0</v>
      </c>
      <c r="F34" s="71" t="s">
        <v>47</v>
      </c>
      <c r="G34" s="71" t="s">
        <v>47</v>
      </c>
      <c r="H34" s="10">
        <f>H33/H32</f>
        <v>0</v>
      </c>
      <c r="I34" s="10">
        <f>I33/I32</f>
        <v>0</v>
      </c>
      <c r="J34" s="10">
        <f>J33/J32</f>
        <v>0</v>
      </c>
    </row>
    <row r="35" spans="1:11" s="3" customFormat="1" ht="17.25" customHeight="1" x14ac:dyDescent="0.15">
      <c r="A35" s="110" t="s">
        <v>11</v>
      </c>
      <c r="B35" s="36">
        <v>460167</v>
      </c>
      <c r="C35" s="4">
        <v>1467</v>
      </c>
      <c r="D35" s="4">
        <v>0</v>
      </c>
      <c r="E35" s="4">
        <v>43417</v>
      </c>
      <c r="F35" s="4">
        <v>0</v>
      </c>
      <c r="G35" s="4">
        <v>0</v>
      </c>
      <c r="H35" s="4">
        <v>5613.4</v>
      </c>
      <c r="I35" s="4">
        <v>10753</v>
      </c>
      <c r="J35" s="5">
        <v>158500</v>
      </c>
    </row>
    <row r="36" spans="1:11" s="3" customFormat="1" ht="17.25" customHeight="1" x14ac:dyDescent="0.15">
      <c r="A36" s="110"/>
      <c r="B36" s="32">
        <v>348715</v>
      </c>
      <c r="C36" s="11">
        <v>1486.7</v>
      </c>
      <c r="D36" s="11">
        <v>0</v>
      </c>
      <c r="E36" s="11">
        <v>853</v>
      </c>
      <c r="F36" s="11">
        <v>0</v>
      </c>
      <c r="G36" s="11">
        <v>0</v>
      </c>
      <c r="H36" s="11">
        <v>3437.3999999999996</v>
      </c>
      <c r="I36" s="11">
        <v>9252</v>
      </c>
      <c r="J36" s="12">
        <v>102510</v>
      </c>
      <c r="K36" s="74">
        <f>C36-C35</f>
        <v>19.700000000000045</v>
      </c>
    </row>
    <row r="37" spans="1:11" s="3" customFormat="1" ht="17.25" customHeight="1" x14ac:dyDescent="0.15">
      <c r="A37" s="35" t="s">
        <v>21</v>
      </c>
      <c r="B37" s="34">
        <f>B36/B35</f>
        <v>0.75780097225572451</v>
      </c>
      <c r="C37" s="10">
        <f>C36/C35</f>
        <v>1.0134287661895025</v>
      </c>
      <c r="D37" s="71" t="s">
        <v>47</v>
      </c>
      <c r="E37" s="10">
        <f>E36/E35</f>
        <v>1.9646682175184834E-2</v>
      </c>
      <c r="F37" s="10" t="s">
        <v>36</v>
      </c>
      <c r="G37" s="10" t="s">
        <v>36</v>
      </c>
      <c r="H37" s="10">
        <f>H36/H35</f>
        <v>0.61235614778921865</v>
      </c>
      <c r="I37" s="55">
        <f>I36/I35</f>
        <v>0.86041104807960567</v>
      </c>
      <c r="J37" s="10">
        <f>J36/J35</f>
        <v>0.64675078864353308</v>
      </c>
    </row>
    <row r="38" spans="1:11" s="3" customFormat="1" ht="17.25" customHeight="1" x14ac:dyDescent="0.15">
      <c r="A38" s="110" t="s">
        <v>12</v>
      </c>
      <c r="B38" s="36">
        <v>104834</v>
      </c>
      <c r="C38" s="4">
        <v>1421.44</v>
      </c>
      <c r="D38" s="4">
        <v>61.99</v>
      </c>
      <c r="E38" s="4">
        <v>1035</v>
      </c>
      <c r="F38" s="4">
        <v>0</v>
      </c>
      <c r="G38" s="4">
        <v>0</v>
      </c>
      <c r="H38" s="4">
        <v>795.4</v>
      </c>
      <c r="I38" s="4">
        <v>1878</v>
      </c>
      <c r="J38" s="5">
        <v>20000</v>
      </c>
    </row>
    <row r="39" spans="1:11" s="3" customFormat="1" ht="17.25" customHeight="1" x14ac:dyDescent="0.15">
      <c r="A39" s="110"/>
      <c r="B39" s="32">
        <v>103995</v>
      </c>
      <c r="C39" s="11">
        <v>1237.6999999999998</v>
      </c>
      <c r="D39" s="11">
        <v>128.69999999999999</v>
      </c>
      <c r="E39" s="11">
        <v>1183</v>
      </c>
      <c r="F39" s="11">
        <v>0</v>
      </c>
      <c r="G39" s="11">
        <v>0</v>
      </c>
      <c r="H39" s="11">
        <v>705.80000000000007</v>
      </c>
      <c r="I39" s="11">
        <v>1932</v>
      </c>
      <c r="J39" s="12">
        <v>10000</v>
      </c>
      <c r="K39" s="74">
        <f>C39-C38</f>
        <v>-183.74000000000024</v>
      </c>
    </row>
    <row r="40" spans="1:11" s="3" customFormat="1" ht="17.25" customHeight="1" x14ac:dyDescent="0.15">
      <c r="A40" s="35" t="s">
        <v>21</v>
      </c>
      <c r="B40" s="34">
        <f>B39/B38</f>
        <v>0.991996871244062</v>
      </c>
      <c r="C40" s="10">
        <f>C39/C38</f>
        <v>0.87073671769473193</v>
      </c>
      <c r="D40" s="10">
        <f>D39/D38</f>
        <v>2.0761413131150181</v>
      </c>
      <c r="E40" s="10">
        <f>E39/E38</f>
        <v>1.1429951690821256</v>
      </c>
      <c r="F40" s="10" t="s">
        <v>36</v>
      </c>
      <c r="G40" s="10" t="s">
        <v>37</v>
      </c>
      <c r="H40" s="10">
        <f>H39/H38</f>
        <v>0.88735227558461161</v>
      </c>
      <c r="I40" s="55">
        <f>I39/I38</f>
        <v>1.0287539936102237</v>
      </c>
      <c r="J40" s="10">
        <f>J39/J38</f>
        <v>0.5</v>
      </c>
    </row>
    <row r="41" spans="1:11" s="3" customFormat="1" ht="17.25" customHeight="1" x14ac:dyDescent="0.15">
      <c r="A41" s="110" t="s">
        <v>13</v>
      </c>
      <c r="B41" s="36">
        <v>187824</v>
      </c>
      <c r="C41" s="4">
        <v>1205.24</v>
      </c>
      <c r="D41" s="4">
        <v>0</v>
      </c>
      <c r="E41" s="4">
        <v>17930</v>
      </c>
      <c r="F41" s="4">
        <v>0</v>
      </c>
      <c r="G41" s="4">
        <v>0</v>
      </c>
      <c r="H41" s="4">
        <v>1792.1</v>
      </c>
      <c r="I41" s="4">
        <v>6504</v>
      </c>
      <c r="J41" s="5">
        <v>142500</v>
      </c>
    </row>
    <row r="42" spans="1:11" s="3" customFormat="1" ht="17.25" customHeight="1" x14ac:dyDescent="0.15">
      <c r="A42" s="110"/>
      <c r="B42" s="32">
        <v>322925</v>
      </c>
      <c r="C42" s="11">
        <v>999.19999999999993</v>
      </c>
      <c r="D42" s="11">
        <v>15</v>
      </c>
      <c r="E42" s="11">
        <v>18355</v>
      </c>
      <c r="F42" s="11">
        <v>0</v>
      </c>
      <c r="G42" s="11">
        <v>0</v>
      </c>
      <c r="H42" s="11">
        <v>2075.4000000000005</v>
      </c>
      <c r="I42" s="11">
        <v>6232</v>
      </c>
      <c r="J42" s="12">
        <v>100000</v>
      </c>
      <c r="K42" s="74">
        <f>C42-C41</f>
        <v>-206.04000000000008</v>
      </c>
    </row>
    <row r="43" spans="1:11" s="3" customFormat="1" ht="17.25" customHeight="1" x14ac:dyDescent="0.15">
      <c r="A43" s="35" t="s">
        <v>21</v>
      </c>
      <c r="B43" s="34">
        <f>B42/B41</f>
        <v>1.7192957236561888</v>
      </c>
      <c r="C43" s="10">
        <f>C42/C41</f>
        <v>0.82904649696326038</v>
      </c>
      <c r="D43" s="10" t="s">
        <v>36</v>
      </c>
      <c r="E43" s="10">
        <f t="shared" ref="E43:J43" si="8">E42/E41</f>
        <v>1.0237032905744563</v>
      </c>
      <c r="F43" s="10" t="s">
        <v>39</v>
      </c>
      <c r="G43" s="10" t="s">
        <v>39</v>
      </c>
      <c r="H43" s="10">
        <f t="shared" si="8"/>
        <v>1.1580826962781099</v>
      </c>
      <c r="I43" s="55">
        <f t="shared" si="8"/>
        <v>0.95817958179581797</v>
      </c>
      <c r="J43" s="10">
        <f t="shared" si="8"/>
        <v>0.70175438596491224</v>
      </c>
    </row>
    <row r="44" spans="1:11" s="3" customFormat="1" ht="17.25" customHeight="1" x14ac:dyDescent="0.15">
      <c r="A44" s="146" t="s">
        <v>14</v>
      </c>
      <c r="B44" s="36">
        <v>265348</v>
      </c>
      <c r="C44" s="4">
        <v>1588.96</v>
      </c>
      <c r="D44" s="4">
        <v>0</v>
      </c>
      <c r="E44" s="4">
        <v>865</v>
      </c>
      <c r="F44" s="4">
        <v>0</v>
      </c>
      <c r="G44" s="4">
        <v>0</v>
      </c>
      <c r="H44" s="4">
        <v>706.69999999999993</v>
      </c>
      <c r="I44" s="4">
        <v>3288</v>
      </c>
      <c r="J44" s="5">
        <v>130000</v>
      </c>
    </row>
    <row r="45" spans="1:11" s="3" customFormat="1" ht="17.25" customHeight="1" x14ac:dyDescent="0.15">
      <c r="A45" s="147"/>
      <c r="B45" s="32">
        <v>254233</v>
      </c>
      <c r="C45" s="11">
        <v>1377.8</v>
      </c>
      <c r="D45" s="11">
        <v>0</v>
      </c>
      <c r="E45" s="11">
        <v>873</v>
      </c>
      <c r="F45" s="11">
        <v>0</v>
      </c>
      <c r="G45" s="11">
        <v>0</v>
      </c>
      <c r="H45" s="11">
        <v>1504</v>
      </c>
      <c r="I45" s="11">
        <v>3724</v>
      </c>
      <c r="J45" s="12">
        <v>150000</v>
      </c>
      <c r="K45" s="74">
        <f>C45-C44</f>
        <v>-211.16000000000008</v>
      </c>
    </row>
    <row r="46" spans="1:11" s="3" customFormat="1" ht="17.25" customHeight="1" x14ac:dyDescent="0.15">
      <c r="A46" s="35" t="s">
        <v>21</v>
      </c>
      <c r="B46" s="34">
        <f>B45/B44</f>
        <v>0.95811161192094907</v>
      </c>
      <c r="C46" s="10">
        <f>C45/C44</f>
        <v>0.86710804551404685</v>
      </c>
      <c r="D46" s="10" t="s">
        <v>36</v>
      </c>
      <c r="E46" s="10">
        <f t="shared" ref="E46:J46" si="9">E45/E44</f>
        <v>1.0092485549132948</v>
      </c>
      <c r="F46" s="10" t="s">
        <v>36</v>
      </c>
      <c r="G46" s="10" t="s">
        <v>39</v>
      </c>
      <c r="H46" s="10">
        <f t="shared" si="9"/>
        <v>2.1282014999292489</v>
      </c>
      <c r="I46" s="55">
        <f t="shared" si="9"/>
        <v>1.132603406326034</v>
      </c>
      <c r="J46" s="10">
        <f t="shared" si="9"/>
        <v>1.1538461538461537</v>
      </c>
    </row>
    <row r="47" spans="1:11" s="3" customFormat="1" ht="17.25" customHeight="1" x14ac:dyDescent="0.15">
      <c r="A47" s="111" t="s">
        <v>15</v>
      </c>
      <c r="B47" s="4">
        <v>125642</v>
      </c>
      <c r="C47" s="4">
        <v>1938.4199999999998</v>
      </c>
      <c r="D47" s="4">
        <v>25.6</v>
      </c>
      <c r="E47" s="4">
        <v>108</v>
      </c>
      <c r="F47" s="4">
        <v>0</v>
      </c>
      <c r="G47" s="4">
        <v>0</v>
      </c>
      <c r="H47" s="4">
        <v>7577.4</v>
      </c>
      <c r="I47" s="4">
        <v>4662</v>
      </c>
      <c r="J47" s="5">
        <v>212500</v>
      </c>
    </row>
    <row r="48" spans="1:11" s="3" customFormat="1" ht="17.25" customHeight="1" x14ac:dyDescent="0.15">
      <c r="A48" s="111"/>
      <c r="B48" s="11">
        <v>198872.07</v>
      </c>
      <c r="C48" s="11">
        <v>5248.71</v>
      </c>
      <c r="D48" s="11">
        <v>0</v>
      </c>
      <c r="E48" s="11">
        <v>0</v>
      </c>
      <c r="F48" s="11">
        <v>0</v>
      </c>
      <c r="G48" s="11">
        <v>1</v>
      </c>
      <c r="H48" s="11">
        <v>7669.9000000000005</v>
      </c>
      <c r="I48" s="11">
        <v>4205</v>
      </c>
      <c r="J48" s="12">
        <v>139000</v>
      </c>
      <c r="K48" s="74">
        <f>C48-C47</f>
        <v>3310.29</v>
      </c>
    </row>
    <row r="49" spans="1:11" s="3" customFormat="1" ht="17.25" customHeight="1" x14ac:dyDescent="0.15">
      <c r="A49" s="2" t="s">
        <v>21</v>
      </c>
      <c r="B49" s="10">
        <f>B48/B47</f>
        <v>1.5828470575126152</v>
      </c>
      <c r="C49" s="10">
        <f>C48/C47</f>
        <v>2.7077258798402823</v>
      </c>
      <c r="D49" s="10">
        <f>D48/D47</f>
        <v>0</v>
      </c>
      <c r="E49" s="10">
        <f>E48/E47</f>
        <v>0</v>
      </c>
      <c r="F49" s="10" t="s">
        <v>36</v>
      </c>
      <c r="G49" s="10" t="s">
        <v>36</v>
      </c>
      <c r="H49" s="10">
        <f>H48/H47</f>
        <v>1.0122073534457732</v>
      </c>
      <c r="I49" s="55">
        <f>I48/I47</f>
        <v>0.90197340197340192</v>
      </c>
      <c r="J49" s="10">
        <f>J48/J47</f>
        <v>0.65411764705882358</v>
      </c>
    </row>
    <row r="50" spans="1:11" s="3" customFormat="1" ht="17.25" customHeight="1" x14ac:dyDescent="0.15">
      <c r="A50" s="111" t="s">
        <v>10</v>
      </c>
      <c r="B50" s="4">
        <v>17153032</v>
      </c>
      <c r="C50" s="4">
        <v>20148.100000000002</v>
      </c>
      <c r="D50" s="4">
        <v>327</v>
      </c>
      <c r="E50" s="4">
        <v>40</v>
      </c>
      <c r="F50" s="4">
        <v>0</v>
      </c>
      <c r="G50" s="4">
        <v>4</v>
      </c>
      <c r="H50" s="4">
        <v>3.7</v>
      </c>
      <c r="I50" s="4">
        <v>680</v>
      </c>
      <c r="J50" s="5">
        <v>402600</v>
      </c>
    </row>
    <row r="51" spans="1:11" s="3" customFormat="1" ht="17.25" customHeight="1" x14ac:dyDescent="0.15">
      <c r="A51" s="111"/>
      <c r="B51" s="11">
        <v>16411013</v>
      </c>
      <c r="C51" s="11">
        <v>17395.5</v>
      </c>
      <c r="D51" s="11">
        <v>2389.9999999999995</v>
      </c>
      <c r="E51" s="11">
        <v>0</v>
      </c>
      <c r="F51" s="11">
        <v>200</v>
      </c>
      <c r="G51" s="11">
        <v>0</v>
      </c>
      <c r="H51" s="11">
        <v>5.6</v>
      </c>
      <c r="I51" s="11">
        <v>724</v>
      </c>
      <c r="J51" s="70">
        <v>392500</v>
      </c>
      <c r="K51" s="74">
        <f>C51-C50</f>
        <v>-2752.6000000000022</v>
      </c>
    </row>
    <row r="52" spans="1:11" s="3" customFormat="1" ht="17.25" customHeight="1" x14ac:dyDescent="0.15">
      <c r="A52" s="2" t="s">
        <v>21</v>
      </c>
      <c r="B52" s="10">
        <f>B51/B50</f>
        <v>0.95674123385300047</v>
      </c>
      <c r="C52" s="10">
        <f>C51/C50</f>
        <v>0.863381658816464</v>
      </c>
      <c r="D52" s="10">
        <f>D51/D50</f>
        <v>7.3088685015290507</v>
      </c>
      <c r="E52" s="10">
        <f>E51/E50</f>
        <v>0</v>
      </c>
      <c r="F52" s="10" t="s">
        <v>36</v>
      </c>
      <c r="G52" s="10">
        <f>G51/G50</f>
        <v>0</v>
      </c>
      <c r="H52" s="10">
        <f>H51/H50</f>
        <v>1.5135135135135134</v>
      </c>
      <c r="I52" s="55">
        <f>I51/I50</f>
        <v>1.0647058823529412</v>
      </c>
      <c r="J52" s="10">
        <f>J51/J50</f>
        <v>0.97491306507699949</v>
      </c>
    </row>
    <row r="53" spans="1:11" s="3" customFormat="1" ht="17.25" customHeight="1" x14ac:dyDescent="0.15">
      <c r="A53" s="111" t="s">
        <v>29</v>
      </c>
      <c r="B53" s="4">
        <v>507053.64</v>
      </c>
      <c r="C53" s="4">
        <v>11751.45</v>
      </c>
      <c r="D53" s="4">
        <v>6768.630000000001</v>
      </c>
      <c r="E53" s="4">
        <v>988</v>
      </c>
      <c r="F53" s="4">
        <v>20050</v>
      </c>
      <c r="G53" s="4">
        <v>25886.9</v>
      </c>
      <c r="H53" s="4">
        <v>688.9</v>
      </c>
      <c r="I53" s="4">
        <v>6642</v>
      </c>
      <c r="J53" s="5">
        <v>402600</v>
      </c>
    </row>
    <row r="54" spans="1:11" s="3" customFormat="1" ht="17.25" customHeight="1" x14ac:dyDescent="0.15">
      <c r="A54" s="111"/>
      <c r="B54" s="11">
        <v>432515.94</v>
      </c>
      <c r="C54" s="11">
        <v>10045.109999999997</v>
      </c>
      <c r="D54" s="11">
        <v>6337.52</v>
      </c>
      <c r="E54" s="11">
        <v>844</v>
      </c>
      <c r="F54" s="11">
        <v>0</v>
      </c>
      <c r="G54" s="11">
        <v>25171.599999999999</v>
      </c>
      <c r="H54" s="11">
        <v>3.0999999999999996</v>
      </c>
      <c r="I54" s="11">
        <v>3235.3</v>
      </c>
      <c r="J54" s="12">
        <v>288000</v>
      </c>
      <c r="K54" s="74">
        <f>C54-C53</f>
        <v>-1706.3400000000038</v>
      </c>
    </row>
    <row r="55" spans="1:11" ht="17.25" customHeight="1" x14ac:dyDescent="0.15">
      <c r="A55" s="2" t="s">
        <v>21</v>
      </c>
      <c r="B55" s="10">
        <f t="shared" ref="B55:J55" si="10">B54/B53</f>
        <v>0.85299839283275825</v>
      </c>
      <c r="C55" s="10">
        <f>C54/C53</f>
        <v>0.85479749307532227</v>
      </c>
      <c r="D55" s="10">
        <f t="shared" si="10"/>
        <v>0.93630764275784018</v>
      </c>
      <c r="E55" s="10">
        <f t="shared" si="10"/>
        <v>0.85425101214574894</v>
      </c>
      <c r="F55" s="10">
        <f t="shared" si="10"/>
        <v>0</v>
      </c>
      <c r="G55" s="10">
        <f t="shared" si="10"/>
        <v>0.97236826348461958</v>
      </c>
      <c r="H55" s="10">
        <f t="shared" si="10"/>
        <v>4.4999274205254746E-3</v>
      </c>
      <c r="I55" s="55">
        <f t="shared" si="10"/>
        <v>0.48709725986148755</v>
      </c>
      <c r="J55" s="10">
        <f t="shared" si="10"/>
        <v>0.71535022354694489</v>
      </c>
    </row>
    <row r="56" spans="1:11" s="3" customFormat="1" ht="17.25" customHeight="1" x14ac:dyDescent="0.15">
      <c r="A56" s="111" t="s">
        <v>46</v>
      </c>
      <c r="B56" s="4">
        <v>4154624</v>
      </c>
      <c r="C56" s="4">
        <v>0</v>
      </c>
      <c r="D56" s="4">
        <v>0</v>
      </c>
      <c r="E56" s="4">
        <v>0</v>
      </c>
      <c r="F56" s="4">
        <v>0</v>
      </c>
      <c r="G56" s="4">
        <v>185082.2</v>
      </c>
      <c r="H56" s="4">
        <v>12100.600000000002</v>
      </c>
      <c r="I56" s="4">
        <v>75260</v>
      </c>
      <c r="J56" s="4">
        <v>0</v>
      </c>
    </row>
    <row r="57" spans="1:11" s="3" customFormat="1" ht="17.25" customHeight="1" x14ac:dyDescent="0.15">
      <c r="A57" s="111"/>
      <c r="B57" s="11">
        <v>4175504</v>
      </c>
      <c r="C57" s="83">
        <v>0</v>
      </c>
      <c r="D57" s="83">
        <v>0</v>
      </c>
      <c r="E57" s="82">
        <v>0</v>
      </c>
      <c r="F57" s="82">
        <v>0</v>
      </c>
      <c r="G57" s="82">
        <v>164535.70000000001</v>
      </c>
      <c r="H57" s="82">
        <v>11990.4</v>
      </c>
      <c r="I57" s="82">
        <v>83096</v>
      </c>
      <c r="J57" s="82">
        <v>0</v>
      </c>
      <c r="K57" s="74">
        <f>C57-C56</f>
        <v>0</v>
      </c>
    </row>
    <row r="58" spans="1:11" ht="17.25" customHeight="1" x14ac:dyDescent="0.15">
      <c r="A58" s="2" t="s">
        <v>21</v>
      </c>
      <c r="B58" s="10">
        <f t="shared" ref="B58:I58" si="11">B57/B56</f>
        <v>1.0050257255530224</v>
      </c>
      <c r="C58" s="10" t="s">
        <v>36</v>
      </c>
      <c r="D58" s="10" t="s">
        <v>36</v>
      </c>
      <c r="E58" s="10" t="s">
        <v>36</v>
      </c>
      <c r="F58" s="10" t="s">
        <v>36</v>
      </c>
      <c r="G58" s="10">
        <f t="shared" si="11"/>
        <v>0.88898716354138863</v>
      </c>
      <c r="H58" s="10">
        <f t="shared" si="11"/>
        <v>0.99089301356957482</v>
      </c>
      <c r="I58" s="55">
        <f t="shared" si="11"/>
        <v>1.1041190539463195</v>
      </c>
      <c r="J58" s="10" t="s">
        <v>36</v>
      </c>
    </row>
    <row r="59" spans="1:11" ht="17.25" customHeight="1" x14ac:dyDescent="0.15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>
        <f>SUM(K3:K58)</f>
        <v>359.57999999999993</v>
      </c>
    </row>
    <row r="60" spans="1:11" ht="17.25" customHeight="1" x14ac:dyDescent="0.15">
      <c r="A60" t="s">
        <v>99</v>
      </c>
      <c r="B60" s="73">
        <f>B33+B36+B39+B42+B45+B48</f>
        <v>1228740.07</v>
      </c>
      <c r="C60" s="73">
        <f t="shared" ref="C60:J60" si="12">C33+C36+C39+C42+C45+C48</f>
        <v>10866.11</v>
      </c>
      <c r="D60" s="73">
        <f t="shared" si="12"/>
        <v>143.69999999999999</v>
      </c>
      <c r="E60" s="73">
        <f t="shared" si="12"/>
        <v>21264</v>
      </c>
      <c r="F60" s="73">
        <f t="shared" si="12"/>
        <v>0</v>
      </c>
      <c r="G60" s="73">
        <f t="shared" si="12"/>
        <v>1</v>
      </c>
      <c r="H60" s="73">
        <f t="shared" si="12"/>
        <v>15392.5</v>
      </c>
      <c r="I60" s="73">
        <f t="shared" si="12"/>
        <v>25345</v>
      </c>
      <c r="J60" s="73">
        <f t="shared" si="12"/>
        <v>501510</v>
      </c>
    </row>
    <row r="61" spans="1:11" ht="17.25" customHeight="1" x14ac:dyDescent="0.15"/>
    <row r="62" spans="1:11" ht="17.25" customHeight="1" x14ac:dyDescent="0.15"/>
    <row r="63" spans="1:11" ht="17.25" customHeight="1" x14ac:dyDescent="0.15"/>
  </sheetData>
  <mergeCells count="20">
    <mergeCell ref="A1:I1"/>
    <mergeCell ref="A5:A6"/>
    <mergeCell ref="A11:A12"/>
    <mergeCell ref="A47:A48"/>
    <mergeCell ref="A26:A27"/>
    <mergeCell ref="A23:A24"/>
    <mergeCell ref="A35:A36"/>
    <mergeCell ref="A38:A39"/>
    <mergeCell ref="A41:A42"/>
    <mergeCell ref="A44:A45"/>
    <mergeCell ref="A14:A15"/>
    <mergeCell ref="A17:A18"/>
    <mergeCell ref="A8:A9"/>
    <mergeCell ref="A29:A30"/>
    <mergeCell ref="A32:A33"/>
    <mergeCell ref="A59:J59"/>
    <mergeCell ref="A20:A21"/>
    <mergeCell ref="A53:A54"/>
    <mergeCell ref="A50:A51"/>
    <mergeCell ref="A56:A57"/>
  </mergeCells>
  <phoneticPr fontId="1"/>
  <pageMargins left="0.74803149606299213" right="0.39370078740157483" top="0.78740157480314965" bottom="0.39370078740157483" header="0.51181102362204722" footer="0.51181102362204722"/>
  <pageSetup paperSize="9" scale="55" orientation="landscape" r:id="rId1"/>
  <headerFooter alignWithMargins="0">
    <oddHeader>&amp;R&amp;F&amp;A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全体</vt:lpstr>
      <vt:lpstr>部ごと</vt:lpstr>
      <vt:lpstr>全体!Print_Area</vt:lpstr>
      <vt:lpstr>部ごと!Print_Area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庭本　啓都</cp:lastModifiedBy>
  <cp:lastPrinted>2024-06-13T08:02:31Z</cp:lastPrinted>
  <dcterms:created xsi:type="dcterms:W3CDTF">2010-09-24T06:47:55Z</dcterms:created>
  <dcterms:modified xsi:type="dcterms:W3CDTF">2024-07-10T08:41:05Z</dcterms:modified>
</cp:coreProperties>
</file>